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codeName="{DD97A8EA-9A9A-E61F-A557-7D5A7D7259CE}"/>
  <workbookPr codeName="Questa_cartella_di_lavoro" defaultThemeVersion="166925"/>
  <mc:AlternateContent xmlns:mc="http://schemas.openxmlformats.org/markup-compatibility/2006">
    <mc:Choice Requires="x15">
      <x15ac:absPath xmlns:x15ac="http://schemas.microsoft.com/office/spreadsheetml/2010/11/ac" url="https://rothoblaas.sharepoint.com/sites/prj-pro_dev/PROPRJ20241/PRP2459 Calculation file GIRAFFE/EUROCODE/"/>
    </mc:Choice>
  </mc:AlternateContent>
  <xr:revisionPtr revIDLastSave="1059" documentId="13_ncr:1_{7E48B5F7-CF2E-45AD-9138-D039C2497ACD}" xr6:coauthVersionLast="47" xr6:coauthVersionMax="47" xr10:uidLastSave="{75207F42-BF22-4541-B41B-118C2B99649B}"/>
  <bookViews>
    <workbookView showSheetTabs="0" xWindow="-108" yWindow="-108" windowWidth="23256" windowHeight="12456" xr2:uid="{F6C8842B-D941-4D70-9C44-8B4A8E502DDF}"/>
  </bookViews>
  <sheets>
    <sheet name="General conditions" sheetId="8" r:id="rId1"/>
    <sheet name="Design" sheetId="5" r:id="rId2"/>
    <sheet name="Resistance values_HIDDEN" sheetId="6" state="hidden" r:id="rId3"/>
  </sheets>
  <definedNames>
    <definedName name="B">"#REF!"</definedName>
    <definedName name="CHIODI">#N/A</definedName>
    <definedName name="_xlnm.Print_Area" localSheetId="1">Design!$B$2:$J$146</definedName>
    <definedName name="_xlnm.Print_Area" localSheetId="0">'General conditions'!$A$1:$F$65</definedName>
    <definedName name="Esacc">#N/A</definedName>
    <definedName name="eseacc">#N/A</definedName>
    <definedName name="GIR2200_">'Resistance values_HIDDEN'!$E$3</definedName>
    <definedName name="GIR3000_">'Resistance values_HIDDEN'!$E$4:$E$6</definedName>
    <definedName name="GIR4000_">'Resistance values_HIDDEN'!$E$7:$E$9</definedName>
    <definedName name="GIR6000_">'Resistance values_HIDDEN'!$E$10:$E$13</definedName>
    <definedName name="GIRAFFE">'Resistance values_HIDDEN'!$B$3:$B$6</definedName>
    <definedName name="h0">"#REF!"</definedName>
    <definedName name="kiodi">#N/A</definedName>
    <definedName name="LAYER">#REF!</definedName>
    <definedName name="luce">"#REF!"</definedName>
    <definedName name="Q">"#REF!"</definedName>
    <definedName name="Racc">#N/A</definedName>
    <definedName name="raggio">"#REF!"</definedName>
    <definedName name="Rcls">#N/A</definedName>
    <definedName name="SCREWS">#REF!</definedName>
    <definedName name="soluzione2">#N/A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5" i="5" l="1"/>
  <c r="E31" i="5"/>
  <c r="E19" i="5"/>
  <c r="E115" i="5"/>
  <c r="D115" i="5"/>
  <c r="E114" i="5"/>
  <c r="D114" i="5"/>
  <c r="D108" i="5" l="1"/>
  <c r="E62" i="5" l="1"/>
  <c r="E77" i="5" s="1"/>
  <c r="E61" i="5"/>
  <c r="F3" i="6"/>
  <c r="F4" i="6"/>
  <c r="F5" i="6"/>
  <c r="F6" i="6"/>
  <c r="F7" i="6"/>
  <c r="F8" i="6"/>
  <c r="F9" i="6"/>
  <c r="F10" i="6"/>
  <c r="F11" i="6"/>
  <c r="F12" i="6"/>
  <c r="F13" i="6"/>
  <c r="E25" i="5"/>
  <c r="E26" i="5" s="1"/>
  <c r="D125" i="5"/>
  <c r="D126" i="5"/>
  <c r="G19" i="5"/>
  <c r="G18" i="5"/>
  <c r="E121" i="5" l="1"/>
  <c r="B121" i="5"/>
  <c r="E109" i="5"/>
  <c r="G10" i="5"/>
  <c r="E126" i="5" l="1"/>
  <c r="F132" i="5" s="1"/>
  <c r="E125" i="5"/>
  <c r="E132" i="5" s="1"/>
  <c r="E82" i="5"/>
  <c r="E81" i="5"/>
  <c r="E90" i="5" s="1"/>
  <c r="F96" i="5" s="1"/>
  <c r="E80" i="5"/>
  <c r="E33" i="5"/>
  <c r="E70" i="5" l="1"/>
  <c r="E89" i="5"/>
  <c r="E96" i="5" s="1"/>
  <c r="E35" i="5"/>
  <c r="E104" i="5" s="1"/>
  <c r="E131" i="5" s="1"/>
  <c r="E133" i="5" s="1"/>
  <c r="E34" i="5"/>
  <c r="E32" i="5" l="1"/>
  <c r="E69" i="5"/>
  <c r="E57" i="5"/>
  <c r="H62" i="5" s="1"/>
  <c r="E134" i="5"/>
  <c r="E95" i="5"/>
  <c r="E97" i="5" s="1"/>
  <c r="E36" i="5"/>
  <c r="G27" i="5"/>
  <c r="G24" i="5"/>
  <c r="G23" i="5"/>
  <c r="G17" i="5"/>
  <c r="G26" i="5"/>
  <c r="H61" i="5" l="1"/>
  <c r="G25" i="5"/>
  <c r="G31" i="5" l="1"/>
  <c r="G33" i="5"/>
  <c r="G35" i="5" l="1"/>
  <c r="G34" i="5"/>
  <c r="F95" i="5" l="1"/>
  <c r="F97" i="5" s="1"/>
  <c r="G97" i="5" s="1"/>
  <c r="E98" i="5"/>
  <c r="G36" i="5"/>
  <c r="F131" i="5" s="1"/>
  <c r="G32" i="5"/>
  <c r="G98" i="5" l="1"/>
  <c r="F98" i="5"/>
  <c r="F133" i="5"/>
  <c r="G133" i="5" l="1"/>
  <c r="G134" i="5" s="1"/>
  <c r="F134" i="5"/>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<sst xmlns="http://schemas.openxmlformats.org/spreadsheetml/2006/main" count="268" uniqueCount="168">
  <si>
    <t>GIRAFFE_CALCULATOR
v1.0</t>
  </si>
  <si>
    <t>Language</t>
  </si>
  <si>
    <t>EN</t>
  </si>
  <si>
    <t>GIRAFFE CALCULATOR</t>
  </si>
  <si>
    <t>GENERAL TERMS AND CONDITIONS OF THE LICENSE AGREEMENT FOR THE USE OF THE SPREADSHEET "GIRAFFE_CALCULATOR"</t>
  </si>
  <si>
    <t>1. SUBJECT</t>
  </si>
  <si>
    <t>With these General Terms and Conditions (or "Agreement"), ROTHO BLAAS SRL, with registered office at I-39040 Cortaccia (BZ), Via dell'Adige 2/1 (hereinafter "RB") grants the user the non-exclusive and revocable right to use the spreadsheet (hereinafter "XLS") free of charge under the following conditions and during the term of this Agreement.
In any case, RB does not guarantee the legal and design conformity of the calculations, as RB intends to provide only an indicative calculation tool to be considered as a technical-commercial service within the sales activity.
XLS allows the user to perform static calculations only for the products and materials indicated in each of its sections. This Agreement expressly prohibits to use XLS to manufacture products that are not indicated.
This Agreement therefore governs the relationship between the User and RB with respect to the use of this spreadsheet. By downloading and using XLS, the user accepts this Agreement and the conditions set out herein.</t>
  </si>
  <si>
    <t>2. TECHNICAL-STANDARDS REFERENCES</t>
  </si>
  <si>
    <t>RB carried out the checks according to the Limit State method in accordance with with EN 1995:2014, EN 1993:2005 and in accordance with the ETA-11/0030 certificate and the tests carried out; they refer exclusively to the assembly support, type of fastening and angle of inclination indicated.</t>
  </si>
  <si>
    <t>3. RB RIGHTS AND OBLIGATIONS</t>
  </si>
  <si>
    <t>RB:
a) makes available XLS to the User free of charge, as it is;
b) does not provide the user with any technical support for using XLS;
c) does not guarantee that XLS complies with the regulations in force or with the calculations design made using it. In particular, as a result of changes to the relevant provisions, such as standards, approvals, etc., the spreadsheet may become invalid in part or in full.
d) while reserving the right to update, revise and develop XLS, RB does not assume any obligation towards the user to verify, correct, complete or update the spreadsheet and/or make the updates available to the user.</t>
  </si>
  <si>
    <t>4. USER RIGHTS AND OBLIGATIONS</t>
  </si>
  <si>
    <t>The User declares to use the spreadsheet as a professional excluding any use as a consumer, and to always comply with the following obligations and prohibitions:
a) obligation and responsibility to verify that XLS meets the specific needs and that it is compatible with the hardware-software-systems;
b) obligation to verify, for each use, the compliance of the calculations made through XLS to the regulations in force and to the project;
c) obligation to verify the legal compliance of the calculations made through the Software;
d) obligation to use the latest version of XLS made available by the RB contact person, checking at each use for any updates that have occurred;
e) prohibition to use XLS for products not indicated in each calculation section;
f) obligation to use updated antivirus software that complies with the industry standard in force;
g) obligation not to assign the licence to use XLS to third parties and/or in any other way transfer, pledge or lease, rent or share with others or sublicense the rights to use the spreadsheet;
h) prohibition to modify or vary XLS in any way, including through third parties.
The user commits himself to ask the RB contact person for the last version of the XLS.</t>
  </si>
  <si>
    <t>5. COPYRIGHTS</t>
  </si>
  <si>
    <t>The copyrights on the formulations referred to in the spreadsheet and all the intellectual and industrial property rights underlying them (such as, but not limited to: trademarks, patents, trade secrets, know-how, confidential information) are and remain the exclusive property of RB. 
This agreement does not transfer any of the above rights to the user.</t>
  </si>
  <si>
    <t>6. DURATION, WITHDRAWAL AND TERMINATION</t>
  </si>
  <si>
    <t>These general conditions and, consequently, the licence to use the spreadsheet, are valid from the moment of downloading it until the termination of its use.
The user may withdraw from this Agreement at any time by deleting the XLS and all copies from its systems.
RB may withdraw from this Agreement and deactivate the service in the event of a breach of any of the provisions governing the license of use. In the event that RB notifies its termination, the user shall remove the spreadsheet and any copies thereof from its systems.</t>
  </si>
  <si>
    <t>7. RESPONSIBILITY</t>
  </si>
  <si>
    <t>The user is solely responsible for the use of XLS, including, but not limited to, all calculations, printouts, export data made with it and/or for entry errors, protection of data files and maintenance and in general for any use of the spreadsheet.
RB does not guarantee and in no case can be held responsible for damages, losses and costs or other consequences, for any reason (warranty for defects, warranty for malfunction, product or legal responsibility, etc.) deriving from:
•   use of XLS, calculations made, compliance with current legislation, with the design or other User needs;
•   hardware and software compatibility, viruses, malfunctions, defects, errors or gaps;
•   failure to update the spreadsheet and/or interruption of the availability of the spreadsheet and/or termination of the agreement for any reason;
•   infringement of intellectual property rights of third parties.
The user confirms to have understood and accepted the disclaimers and limitations of liability and claim of this Agreement. The user also confirms that the spreadsheet is available for free, that the exclusions and limitations are fundamental elements of this Agreement and that RB does not make its spreadsheet available to the user if the exclusions or limitations are deleted or modified in favour of the user.</t>
  </si>
  <si>
    <t>8. REFUND</t>
  </si>
  <si>
    <t>The user agrees to indemnify and hold harmless RB, its subsidiaries and its or its officers, directors, employees, successors and appointees (each individually, ""Beneficiary"", collectively, the ""Beneficiaries"") for the costs incurred in relation to claims made by third parties for damages or losses deriving from the use of the spreadsheet by the user (including, but not limited to, fees and management costs incurred by RB).</t>
  </si>
  <si>
    <t>9. MISCELLANEOUS</t>
  </si>
  <si>
    <t>As indicated on the German version of ALUMEGA technical data sheet, VGU is not available on the German market, where ALUMEGA can be sold only in combination with VGU DE.
These general conditions constitute the entire agreement between RB and the user regarding the subject matter and replace all previous, oral or written agreements, as well as any agreements between RB and the user.</t>
  </si>
  <si>
    <t>10. LANGUAGE</t>
  </si>
  <si>
    <t>In the event of differences between versions of these conditions in the various languages, the English text is binding and takes precedence with respect to the translations.</t>
  </si>
  <si>
    <t>11. APPLICABLE LAW AND COURT OF JURISDICTION</t>
  </si>
  <si>
    <t>This agreement and any relationship between the parties is governed exclusively by the Italian law. 
Any dispute that may arise between the parties in relation to this agreement, that cannot be resolved amicably, shall be brought before the court of Bolzano.</t>
  </si>
  <si>
    <t>12. PRIVACY</t>
  </si>
  <si>
    <t>Refer to the privacy policy available at the link:</t>
  </si>
  <si>
    <t>https://www.rothoblaas.com/privacy-policy</t>
  </si>
  <si>
    <t>ACCEPT</t>
  </si>
  <si>
    <t>Project Informations</t>
  </si>
  <si>
    <t>Data</t>
  </si>
  <si>
    <t>abcde</t>
  </si>
  <si>
    <t>Project</t>
  </si>
  <si>
    <t xml:space="preserve"> </t>
  </si>
  <si>
    <t>Wall number/code</t>
  </si>
  <si>
    <t>Design loads</t>
  </si>
  <si>
    <t>(reverse wind direction)</t>
  </si>
  <si>
    <t>Ultimate wind load</t>
  </si>
  <si>
    <r>
      <t xml:space="preserve"> p</t>
    </r>
    <r>
      <rPr>
        <b/>
        <sz val="8"/>
        <color theme="1"/>
        <rFont val="Calibri"/>
        <family val="2"/>
        <scheme val="minor"/>
      </rPr>
      <t>ult</t>
    </r>
  </si>
  <si>
    <t>kPa</t>
  </si>
  <si>
    <t>kN/m2</t>
  </si>
  <si>
    <t>The wind load must be calculated according to the local standard used for the project .</t>
  </si>
  <si>
    <t>It is required to include the load with the right safety factores according to local standard.</t>
  </si>
  <si>
    <t>Wall geometry</t>
  </si>
  <si>
    <t>Wall height</t>
  </si>
  <si>
    <t>wh</t>
  </si>
  <si>
    <t>m</t>
  </si>
  <si>
    <t>Wall length</t>
  </si>
  <si>
    <t>wL</t>
  </si>
  <si>
    <t>Wall Area</t>
  </si>
  <si>
    <t>wA</t>
  </si>
  <si>
    <t>GIRAFFE geometry</t>
  </si>
  <si>
    <t>Height</t>
  </si>
  <si>
    <t>a</t>
  </si>
  <si>
    <t>Angle</t>
  </si>
  <si>
    <t>Φ</t>
  </si>
  <si>
    <t>deg</t>
  </si>
  <si>
    <t>Horizontal</t>
  </si>
  <si>
    <t>b</t>
  </si>
  <si>
    <t>Length</t>
  </si>
  <si>
    <t>L</t>
  </si>
  <si>
    <t>Spacing</t>
  </si>
  <si>
    <t>s</t>
  </si>
  <si>
    <t>Reactions</t>
  </si>
  <si>
    <t>A (horizontal)</t>
  </si>
  <si>
    <t>kN</t>
  </si>
  <si>
    <t>A (vertical)</t>
  </si>
  <si>
    <t>B (horizontal)</t>
  </si>
  <si>
    <t>B (vertical)</t>
  </si>
  <si>
    <t>C (horizontal)</t>
  </si>
  <si>
    <t>C (vertical)</t>
  </si>
  <si>
    <t xml:space="preserve">GIRAFFE Design </t>
  </si>
  <si>
    <t>Load</t>
  </si>
  <si>
    <t>Type</t>
  </si>
  <si>
    <t>GIR6000</t>
  </si>
  <si>
    <t>Deflection</t>
  </si>
  <si>
    <t>Capacity</t>
  </si>
  <si>
    <t>Bottom and top plate</t>
  </si>
  <si>
    <t>CONNECTIONS CHECK</t>
  </si>
  <si>
    <t>Head to timber</t>
  </si>
  <si>
    <t>Shear</t>
  </si>
  <si>
    <r>
      <t>F</t>
    </r>
    <r>
      <rPr>
        <b/>
        <sz val="9"/>
        <color theme="1"/>
        <rFont val="Calibri"/>
        <family val="2"/>
        <scheme val="minor"/>
      </rPr>
      <t>v</t>
    </r>
  </si>
  <si>
    <t>Tension</t>
  </si>
  <si>
    <r>
      <t>F</t>
    </r>
    <r>
      <rPr>
        <b/>
        <sz val="8"/>
        <color theme="1"/>
        <rFont val="Calibri"/>
        <family val="2"/>
        <scheme val="minor"/>
      </rPr>
      <t>ax</t>
    </r>
  </si>
  <si>
    <t>Connection geometry</t>
  </si>
  <si>
    <t>Screws</t>
  </si>
  <si>
    <t>HBS PLATE</t>
  </si>
  <si>
    <t>Diameter</t>
  </si>
  <si>
    <r>
      <t>d</t>
    </r>
    <r>
      <rPr>
        <b/>
        <sz val="8"/>
        <color theme="1"/>
        <rFont val="Calibri"/>
        <family val="2"/>
        <scheme val="minor"/>
      </rPr>
      <t>1</t>
    </r>
  </si>
  <si>
    <t>mm</t>
  </si>
  <si>
    <t>Quantity</t>
  </si>
  <si>
    <t>un</t>
  </si>
  <si>
    <t>Steel plate thickness</t>
  </si>
  <si>
    <t>Connector characteristic resistance</t>
  </si>
  <si>
    <r>
      <t>R</t>
    </r>
    <r>
      <rPr>
        <b/>
        <vertAlign val="subscript"/>
        <sz val="11"/>
        <color theme="1"/>
        <rFont val="Calibri"/>
        <family val="2"/>
        <scheme val="minor"/>
      </rPr>
      <t>v,90,k</t>
    </r>
  </si>
  <si>
    <t>Axial</t>
  </si>
  <si>
    <r>
      <t>R</t>
    </r>
    <r>
      <rPr>
        <b/>
        <vertAlign val="subscript"/>
        <sz val="11"/>
        <color theme="1"/>
        <rFont val="Calibri"/>
        <family val="2"/>
        <scheme val="minor"/>
      </rPr>
      <t>ax,90,k</t>
    </r>
  </si>
  <si>
    <t>Tensile capacity</t>
  </si>
  <si>
    <r>
      <t>R</t>
    </r>
    <r>
      <rPr>
        <b/>
        <vertAlign val="subscript"/>
        <sz val="11"/>
        <color theme="1"/>
        <rFont val="Calibri"/>
        <family val="2"/>
        <scheme val="minor"/>
      </rPr>
      <t>tens,k</t>
    </r>
  </si>
  <si>
    <t>Safety factors</t>
  </si>
  <si>
    <r>
      <rPr>
        <sz val="11"/>
        <color theme="1"/>
        <rFont val="Arial"/>
        <family val="2"/>
      </rPr>
      <t>γ</t>
    </r>
    <r>
      <rPr>
        <vertAlign val="subscript"/>
        <sz val="14.3"/>
        <color theme="1"/>
        <rFont val="Calibri"/>
        <family val="2"/>
      </rPr>
      <t>m</t>
    </r>
    <r>
      <rPr>
        <sz val="11"/>
        <color theme="1"/>
        <rFont val="Calibri"/>
        <family val="2"/>
      </rPr>
      <t>:</t>
    </r>
  </si>
  <si>
    <t>(Connections)</t>
  </si>
  <si>
    <t>EN1995-1</t>
  </si>
  <si>
    <r>
      <t>k</t>
    </r>
    <r>
      <rPr>
        <vertAlign val="subscript"/>
        <sz val="11"/>
        <color theme="1"/>
        <rFont val="Arial"/>
        <family val="2"/>
      </rPr>
      <t>mod</t>
    </r>
    <r>
      <rPr>
        <sz val="11"/>
        <color theme="1"/>
        <rFont val="Arial"/>
        <family val="2"/>
      </rPr>
      <t>:</t>
    </r>
  </si>
  <si>
    <t>(SC3/instantaneous, recommended)</t>
  </si>
  <si>
    <t>Connection design resistance</t>
  </si>
  <si>
    <t>Shear capacity</t>
  </si>
  <si>
    <r>
      <t>R</t>
    </r>
    <r>
      <rPr>
        <b/>
        <vertAlign val="subscript"/>
        <sz val="11"/>
        <color theme="1"/>
        <rFont val="Calibri"/>
        <family val="2"/>
        <scheme val="minor"/>
      </rPr>
      <t>v,90,d</t>
    </r>
  </si>
  <si>
    <t>Axial capacity</t>
  </si>
  <si>
    <r>
      <t>R</t>
    </r>
    <r>
      <rPr>
        <b/>
        <vertAlign val="subscript"/>
        <sz val="11"/>
        <color theme="1"/>
        <rFont val="Calibri"/>
        <family val="2"/>
        <scheme val="minor"/>
      </rPr>
      <t>ax,d</t>
    </r>
  </si>
  <si>
    <t>Screw verification</t>
  </si>
  <si>
    <t>Combined</t>
  </si>
  <si>
    <t>Utilisation</t>
  </si>
  <si>
    <t xml:space="preserve">Base to </t>
  </si>
  <si>
    <t>CONCRETE</t>
  </si>
  <si>
    <r>
      <t>F</t>
    </r>
    <r>
      <rPr>
        <b/>
        <sz val="9"/>
        <color theme="1"/>
        <rFont val="Calibri"/>
        <family val="2"/>
        <scheme val="minor"/>
      </rPr>
      <t>ax</t>
    </r>
  </si>
  <si>
    <r>
      <t>d</t>
    </r>
    <r>
      <rPr>
        <b/>
        <sz val="9"/>
        <color theme="1"/>
        <rFont val="Calibri"/>
        <family val="2"/>
        <scheme val="minor"/>
      </rPr>
      <t>1</t>
    </r>
  </si>
  <si>
    <t xml:space="preserve">Connector characteristic resistance </t>
  </si>
  <si>
    <r>
      <t>k</t>
    </r>
    <r>
      <rPr>
        <vertAlign val="subscript"/>
        <sz val="11"/>
        <color theme="1"/>
        <rFont val="Arial"/>
        <family val="2"/>
      </rPr>
      <t>mod</t>
    </r>
  </si>
  <si>
    <t>(Service class 3 and instantaneous)</t>
  </si>
  <si>
    <t>(tension failure, cracked concrete)</t>
  </si>
  <si>
    <r>
      <rPr>
        <sz val="11"/>
        <color theme="1"/>
        <rFont val="Arial"/>
        <family val="2"/>
      </rPr>
      <t>γ</t>
    </r>
    <r>
      <rPr>
        <vertAlign val="subscript"/>
        <sz val="14.3"/>
        <color theme="1"/>
        <rFont val="Calibri"/>
        <family val="2"/>
      </rPr>
      <t>Ms,Mc</t>
    </r>
  </si>
  <si>
    <t>(shear failure, cracked concrete)</t>
  </si>
  <si>
    <t>Connector design resistance</t>
  </si>
  <si>
    <t>NOTES</t>
  </si>
  <si>
    <t>The load capacities refer exclusively to the assembly support, type of fastening and angle of inclination indicated.</t>
  </si>
  <si>
    <t>When fastening the bottom or top plate, the maximum permissible screwing torque of the fastenings elements must be observed.</t>
  </si>
  <si>
    <t>Prerequisites for the load-bearing capacity assumption are the complete screwing of the screws and compliance with the minimum distances from the edge.</t>
  </si>
  <si>
    <t>GIRAFFE</t>
  </si>
  <si>
    <t>GIR&amp;Length</t>
  </si>
  <si>
    <t>Column1</t>
  </si>
  <si>
    <t xml:space="preserve">Number screws </t>
  </si>
  <si>
    <t>HBSPLATE 10mm</t>
  </si>
  <si>
    <t>Column2</t>
  </si>
  <si>
    <t>Column3</t>
  </si>
  <si>
    <t>GIR2200</t>
  </si>
  <si>
    <t>Rv,90,k</t>
  </si>
  <si>
    <t>Rax,90,k</t>
  </si>
  <si>
    <t>Rtens,k</t>
  </si>
  <si>
    <t>GIR3000</t>
  </si>
  <si>
    <t>GIR4000</t>
  </si>
  <si>
    <t>SKR 10mm</t>
  </si>
  <si>
    <t>Uncracked concrete</t>
  </si>
  <si>
    <t>Cracked concrete</t>
  </si>
  <si>
    <t>NRk,p</t>
  </si>
  <si>
    <t>NRk,s/Rk,cp</t>
  </si>
  <si>
    <t>UNCRACKED CONCRETE</t>
  </si>
  <si>
    <t>CRACKED CONCRETE</t>
  </si>
  <si>
    <t>TIMBER</t>
  </si>
  <si>
    <t>Tabla 2.4.- Valores del Factor Kmod</t>
  </si>
  <si>
    <t>Material</t>
  </si>
  <si>
    <t>Clase Servicio</t>
  </si>
  <si>
    <t>Duración de la carga</t>
  </si>
  <si>
    <t>Perm.</t>
  </si>
  <si>
    <t>Larga</t>
  </si>
  <si>
    <t>Media</t>
  </si>
  <si>
    <t>Corta</t>
  </si>
  <si>
    <t>Inst.</t>
  </si>
  <si>
    <t>Madera maciza</t>
  </si>
  <si>
    <t>Madera laminada encolada</t>
  </si>
  <si>
    <t>Madera microlaminada</t>
  </si>
  <si>
    <t>SOFTWARE</t>
  </si>
  <si>
    <t>DATASHEET</t>
  </si>
  <si>
    <t>DATASHEET SKR</t>
  </si>
  <si>
    <t>m2</t>
  </si>
  <si>
    <r>
      <rPr>
        <b/>
        <sz val="11"/>
        <color theme="1"/>
        <rFont val="Calibri"/>
        <family val="2"/>
        <scheme val="minor"/>
      </rPr>
      <t xml:space="preserve">Due to the various failure modes on the concrete side, a more comprehensive analysis is required. </t>
    </r>
    <r>
      <rPr>
        <sz val="11"/>
        <color theme="1"/>
        <rFont val="Calibri"/>
        <family val="2"/>
        <scheme val="minor"/>
      </rPr>
      <t>To achieve this, we recommend downloading the MYPROJECT CONCRETE ANCHOR DESIGN software and input the dimensions of the GIRPLATE or GIRPLATEL plate. Subsequently, proceed with the analysis considering the design forces.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</si>
</sst>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7" x14ac:knownFonts="1">
    <font>
      <sz val="11"/>
      <color theme="1"/>
      <name val="Calibri"/>
      <family val="2"/>
      <scheme val="minor"/>
    </font>
    <font>
      <sz val="10"/>
      <color theme="1"/>
      <name val="Verdana"/>
      <family val="2"/>
    </font>
    <font>
      <sz val="10"/>
      <color theme="1"/>
      <name val="Verdana"/>
      <family val="2"/>
    </font>
    <font>
      <sz val="11"/>
      <color theme="1"/>
      <name val="Arial"/>
      <family val="2"/>
    </font>
    <font>
      <sz val="11"/>
      <color theme="1"/>
      <name val="Calibri"/>
      <family val="2"/>
    </font>
    <font>
      <sz val="11"/>
      <color theme="1"/>
      <name val="Calibri"/>
      <family val="2"/>
      <scheme val="minor"/>
    </font>
    <font>
      <sz val="8"/>
      <color theme="1"/>
      <name val="Calibri"/>
      <family val="2"/>
      <scheme val="minor"/>
    </font>
    <font>
      <u/>
      <sz val="11"/>
      <color theme="1"/>
      <name val="Calibri"/>
      <family val="2"/>
      <scheme val="minor"/>
    </font>
    <font>
      <sz val="11"/>
      <color theme="0" tint="-0.249977111117893"/>
      <name val="Calibri"/>
      <family val="2"/>
      <scheme val="minor"/>
    </font>
    <font>
      <sz val="8"/>
      <name val="Calibri"/>
      <family val="2"/>
      <scheme val="minor"/>
    </font>
    <font>
      <sz val="11"/>
      <color rgb="FF006100"/>
      <name val="Calibri"/>
      <family val="2"/>
      <scheme val="minor"/>
    </font>
    <font>
      <b/>
      <sz val="11"/>
      <color theme="1"/>
      <name val="Calibri"/>
      <family val="2"/>
      <scheme val="minor"/>
    </font>
    <font>
      <vertAlign val="subscript"/>
      <sz val="11"/>
      <color theme="1"/>
      <name val="Arial"/>
      <family val="2"/>
    </font>
    <font>
      <vertAlign val="subscript"/>
      <sz val="14.3"/>
      <color theme="1"/>
      <name val="Calibri"/>
      <family val="2"/>
    </font>
    <font>
      <u/>
      <sz val="11"/>
      <color theme="10"/>
      <name val="Calibri"/>
      <family val="2"/>
      <scheme val="minor"/>
    </font>
    <font>
      <sz val="11"/>
      <color rgb="FFFF0000"/>
      <name val="Calibri"/>
      <family val="2"/>
      <scheme val="minor"/>
    </font>
    <font>
      <sz val="10"/>
      <name val="Arial"/>
      <family val="2"/>
    </font>
    <font>
      <b/>
      <sz val="8"/>
      <color theme="1"/>
      <name val="Calibri"/>
      <family val="2"/>
      <scheme val="minor"/>
    </font>
    <font>
      <b/>
      <vertAlign val="subscript"/>
      <sz val="11"/>
      <color theme="1"/>
      <name val="Calibri"/>
      <family val="2"/>
      <scheme val="minor"/>
    </font>
    <font>
      <b/>
      <sz val="9"/>
      <color theme="1"/>
      <name val="Calibri"/>
      <family val="2"/>
      <scheme val="minor"/>
    </font>
    <font>
      <b/>
      <sz val="10"/>
      <color theme="0"/>
      <name val="Verdana"/>
      <family val="2"/>
    </font>
    <font>
      <sz val="10"/>
      <color theme="0"/>
      <name val="Verdana"/>
      <family val="2"/>
    </font>
    <font>
      <b/>
      <sz val="13"/>
      <color theme="0"/>
      <name val="Verdana"/>
      <family val="2"/>
    </font>
    <font>
      <b/>
      <sz val="14"/>
      <color theme="0"/>
      <name val="Verdana"/>
      <family val="2"/>
    </font>
    <font>
      <b/>
      <sz val="11"/>
      <color theme="1"/>
      <name val="Verdana"/>
      <family val="2"/>
    </font>
    <font>
      <u/>
      <sz val="10"/>
      <color theme="10"/>
      <name val="Verdana"/>
      <family val="2"/>
    </font>
    <font>
      <b/>
      <u/>
      <sz val="14"/>
      <color theme="0"/>
      <name val="Verdana"/>
      <family val="2"/>
    </font>
  </fonts>
  <fills count="12">
    <fill>
      <patternFill patternType="none"/>
    </fill>
    <fill>
      <patternFill patternType="gray125"/>
    </fill>
    <fill>
      <patternFill patternType="solid">
        <fgColor theme="9" tint="0.79998168889431442"/>
        <bgColor indexed="64"/>
      </patternFill>
    </fill>
    <fill>
      <patternFill patternType="solid">
        <fgColor rgb="FFC6EFCE"/>
      </patternFill>
    </fill>
    <fill>
      <patternFill patternType="solid">
        <fgColor theme="0" tint="-0.24997711111789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39997558519241921"/>
        <bgColor indexed="64"/>
      </patternFill>
    </fill>
    <fill>
      <patternFill patternType="solid">
        <fgColor theme="1"/>
        <bgColor indexed="64"/>
      </patternFill>
    </fill>
    <fill>
      <patternFill patternType="solid">
        <fgColor theme="0" tint="-4.9989318521683403E-2"/>
        <bgColor indexed="64"/>
      </patternFill>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bottom/>
      <diagonal/>
    </border>
  </borders>
  <cellStyleXfs count="6">
    <xf numFmtId="0" fontId="0" fillId="0" borderId="0"/>
    <xf numFmtId="9" fontId="5" fillId="0" borderId="0" applyFont="0" applyFill="0" applyBorder="0" applyAlignment="0" applyProtection="0"/>
    <xf numFmtId="0" fontId="10" fillId="3" borderId="0" applyNumberFormat="0" applyBorder="0" applyAlignment="0" applyProtection="0"/>
    <xf numFmtId="0" fontId="14" fillId="0" borderId="0" applyNumberFormat="0" applyFill="0" applyBorder="0" applyAlignment="0" applyProtection="0"/>
    <xf numFmtId="0" fontId="2" fillId="0" borderId="0"/>
    <xf numFmtId="0" fontId="25" fillId="0" borderId="0" applyNumberFormat="0" applyFill="0" applyBorder="0" applyAlignment="0" applyProtection="0"/>
  </cellStyleXfs>
  <cellXfs count="145">
    <xf numFmtId="0" fontId="0" fillId="0" borderId="0" xfId="0"/>
    <xf numFmtId="0" fontId="0" fillId="0" borderId="0" xfId="0" applyAlignment="1">
      <alignment horizontal="center"/>
    </xf>
    <xf numFmtId="0" fontId="0" fillId="0" borderId="1" xfId="0" applyBorder="1"/>
    <xf numFmtId="0" fontId="0" fillId="0" borderId="1" xfId="0" applyBorder="1" applyAlignment="1">
      <alignment horizontal="center"/>
    </xf>
    <xf numFmtId="0" fontId="15" fillId="0" borderId="1" xfId="0" applyFont="1" applyBorder="1"/>
    <xf numFmtId="0" fontId="16" fillId="5" borderId="18" xfId="0" applyFont="1" applyFill="1" applyBorder="1" applyAlignment="1">
      <alignment horizontal="center" vertical="center"/>
    </xf>
    <xf numFmtId="0" fontId="16" fillId="5" borderId="13" xfId="0" applyFont="1" applyFill="1" applyBorder="1" applyAlignment="1">
      <alignment horizontal="center" vertical="center"/>
    </xf>
    <xf numFmtId="0" fontId="0" fillId="0" borderId="14" xfId="0" applyBorder="1"/>
    <xf numFmtId="2" fontId="0" fillId="0" borderId="11" xfId="0" applyNumberFormat="1" applyBorder="1" applyAlignment="1">
      <alignment horizontal="center"/>
    </xf>
    <xf numFmtId="2" fontId="0" fillId="0" borderId="12" xfId="0" applyNumberFormat="1" applyBorder="1" applyAlignment="1">
      <alignment horizontal="center"/>
    </xf>
    <xf numFmtId="0" fontId="0" fillId="0" borderId="19" xfId="0" applyBorder="1"/>
    <xf numFmtId="2" fontId="0" fillId="0" borderId="1" xfId="0" applyNumberFormat="1" applyBorder="1" applyAlignment="1">
      <alignment horizontal="center"/>
    </xf>
    <xf numFmtId="2" fontId="0" fillId="0" borderId="6" xfId="0" applyNumberFormat="1" applyBorder="1" applyAlignment="1">
      <alignment horizontal="center"/>
    </xf>
    <xf numFmtId="0" fontId="0" fillId="0" borderId="20" xfId="0" applyBorder="1"/>
    <xf numFmtId="2" fontId="0" fillId="0" borderId="8" xfId="0" applyNumberFormat="1" applyBorder="1" applyAlignment="1">
      <alignment horizontal="center"/>
    </xf>
    <xf numFmtId="2" fontId="0" fillId="0" borderId="9" xfId="0" applyNumberFormat="1" applyBorder="1" applyAlignment="1">
      <alignment horizontal="center"/>
    </xf>
    <xf numFmtId="0" fontId="21" fillId="9" borderId="0" xfId="4" applyFont="1" applyFill="1"/>
    <xf numFmtId="0" fontId="2" fillId="0" borderId="0" xfId="4"/>
    <xf numFmtId="0" fontId="21" fillId="9" borderId="0" xfId="4" applyFont="1" applyFill="1" applyAlignment="1">
      <alignment horizontal="center" vertical="center"/>
    </xf>
    <xf numFmtId="0" fontId="22" fillId="9" borderId="0" xfId="4" applyFont="1" applyFill="1" applyAlignment="1">
      <alignment horizontal="center"/>
    </xf>
    <xf numFmtId="0" fontId="2" fillId="5" borderId="0" xfId="4" applyFill="1"/>
    <xf numFmtId="0" fontId="24" fillId="5" borderId="0" xfId="4" applyFont="1" applyFill="1" applyAlignment="1">
      <alignment horizontal="left" vertical="center"/>
    </xf>
    <xf numFmtId="0" fontId="2" fillId="5" borderId="0" xfId="4" applyFill="1" applyAlignment="1">
      <alignment horizontal="left"/>
    </xf>
    <xf numFmtId="0" fontId="2" fillId="5" borderId="0" xfId="4" applyFill="1" applyAlignment="1">
      <alignment horizontal="left" vertical="center" wrapText="1"/>
    </xf>
    <xf numFmtId="0" fontId="2" fillId="0" borderId="0" xfId="4" applyAlignment="1">
      <alignment horizontal="left" vertical="center" wrapText="1"/>
    </xf>
    <xf numFmtId="0" fontId="2" fillId="5" borderId="0" xfId="4" applyFill="1" applyAlignment="1">
      <alignment horizontal="left" vertical="center"/>
    </xf>
    <xf numFmtId="0" fontId="2" fillId="5" borderId="0" xfId="4" applyFill="1" applyAlignment="1">
      <alignment horizontal="left" wrapText="1"/>
    </xf>
    <xf numFmtId="0" fontId="2" fillId="0" borderId="0" xfId="4" applyAlignment="1">
      <alignment wrapText="1"/>
    </xf>
    <xf numFmtId="0" fontId="25" fillId="0" borderId="0" xfId="5"/>
    <xf numFmtId="0" fontId="0" fillId="6" borderId="0" xfId="0" applyFill="1" applyAlignment="1" applyProtection="1">
      <alignment horizontal="center"/>
      <protection locked="0"/>
    </xf>
    <xf numFmtId="1" fontId="0" fillId="6" borderId="0" xfId="0" applyNumberFormat="1" applyFill="1" applyAlignment="1" applyProtection="1">
      <alignment horizontal="center"/>
      <protection locked="0"/>
    </xf>
    <xf numFmtId="0" fontId="11" fillId="0" borderId="1" xfId="0" applyFont="1" applyBorder="1" applyAlignment="1">
      <alignment horizontal="center"/>
    </xf>
    <xf numFmtId="0" fontId="4" fillId="0" borderId="0" xfId="0" applyFont="1"/>
    <xf numFmtId="0" fontId="11" fillId="0" borderId="0" xfId="0" applyFont="1" applyAlignment="1">
      <alignment horizontal="center"/>
    </xf>
    <xf numFmtId="2" fontId="0" fillId="7" borderId="0" xfId="0" applyNumberFormat="1" applyFill="1" applyAlignment="1">
      <alignment horizontal="center"/>
    </xf>
    <xf numFmtId="0" fontId="6" fillId="0" borderId="0" xfId="0" applyFont="1"/>
    <xf numFmtId="0" fontId="11" fillId="0" borderId="0" xfId="0" applyFont="1"/>
    <xf numFmtId="2" fontId="0" fillId="0" borderId="0" xfId="0" applyNumberFormat="1" applyAlignment="1">
      <alignment horizontal="center"/>
    </xf>
    <xf numFmtId="0" fontId="11" fillId="10" borderId="0" xfId="0" applyFont="1" applyFill="1" applyAlignment="1">
      <alignment vertical="center"/>
    </xf>
    <xf numFmtId="0" fontId="0" fillId="10" borderId="0" xfId="0" applyFill="1"/>
    <xf numFmtId="0" fontId="11" fillId="10" borderId="0" xfId="0" applyFont="1" applyFill="1" applyAlignment="1">
      <alignment horizontal="center"/>
    </xf>
    <xf numFmtId="0" fontId="8" fillId="10" borderId="0" xfId="0" applyFont="1" applyFill="1" applyAlignment="1">
      <alignment horizontal="center"/>
    </xf>
    <xf numFmtId="0" fontId="6" fillId="10" borderId="0" xfId="0" applyFont="1" applyFill="1"/>
    <xf numFmtId="0" fontId="0" fillId="0" borderId="0" xfId="0" applyAlignment="1">
      <alignment horizontal="center" wrapText="1"/>
    </xf>
    <xf numFmtId="0" fontId="11" fillId="0" borderId="0" xfId="0" applyFont="1" applyAlignment="1">
      <alignment horizontal="center" wrapText="1"/>
    </xf>
    <xf numFmtId="2" fontId="0" fillId="2" borderId="1" xfId="0" applyNumberFormat="1" applyFill="1" applyBorder="1" applyAlignment="1">
      <alignment horizontal="center"/>
    </xf>
    <xf numFmtId="0" fontId="10" fillId="0" borderId="0" xfId="2" applyFill="1" applyBorder="1" applyAlignment="1" applyProtection="1">
      <alignment horizontal="center"/>
    </xf>
    <xf numFmtId="0" fontId="7" fillId="0" borderId="0" xfId="0" applyFont="1"/>
    <xf numFmtId="0" fontId="3" fillId="0" borderId="0" xfId="0" applyFont="1"/>
    <xf numFmtId="0" fontId="0" fillId="0" borderId="0" xfId="0" applyAlignment="1">
      <alignment horizontal="left"/>
    </xf>
    <xf numFmtId="0" fontId="11" fillId="7" borderId="0" xfId="0" applyFont="1" applyFill="1"/>
    <xf numFmtId="0" fontId="0" fillId="7" borderId="0" xfId="0" applyFill="1"/>
    <xf numFmtId="0" fontId="11" fillId="7" borderId="0" xfId="0" applyFont="1" applyFill="1" applyAlignment="1">
      <alignment horizontal="center"/>
    </xf>
    <xf numFmtId="0" fontId="8" fillId="7" borderId="0" xfId="0" applyFont="1" applyFill="1" applyAlignment="1">
      <alignment horizontal="center"/>
    </xf>
    <xf numFmtId="0" fontId="6" fillId="7" borderId="0" xfId="0" applyFont="1" applyFill="1"/>
    <xf numFmtId="1" fontId="0" fillId="7" borderId="0" xfId="0" applyNumberFormat="1" applyFill="1" applyAlignment="1">
      <alignment horizontal="center"/>
    </xf>
    <xf numFmtId="0" fontId="0" fillId="10" borderId="0" xfId="0" applyFill="1" applyAlignment="1">
      <alignment vertical="center"/>
    </xf>
    <xf numFmtId="0" fontId="6" fillId="10" borderId="0" xfId="0" applyFont="1" applyFill="1" applyAlignment="1">
      <alignment vertical="center"/>
    </xf>
    <xf numFmtId="0" fontId="0" fillId="0" borderId="0" xfId="0" applyAlignment="1">
      <alignment vertical="center"/>
    </xf>
    <xf numFmtId="0" fontId="11" fillId="0" borderId="0" xfId="0" applyFont="1" applyAlignment="1">
      <alignment horizontal="center" vertical="center"/>
    </xf>
    <xf numFmtId="2" fontId="0" fillId="7" borderId="0" xfId="0" applyNumberFormat="1" applyFill="1" applyAlignment="1">
      <alignment horizontal="center" vertical="center"/>
    </xf>
    <xf numFmtId="0" fontId="0" fillId="0" borderId="0" xfId="0" applyAlignment="1">
      <alignment horizontal="center" vertical="center"/>
    </xf>
    <xf numFmtId="0" fontId="11" fillId="0" borderId="18" xfId="0" applyFont="1" applyBorder="1" applyAlignment="1">
      <alignment horizontal="center"/>
    </xf>
    <xf numFmtId="0" fontId="0" fillId="7" borderId="0" xfId="0" applyFill="1" applyAlignment="1">
      <alignment horizontal="center"/>
    </xf>
    <xf numFmtId="0" fontId="11" fillId="5" borderId="0" xfId="0" applyFont="1" applyFill="1" applyAlignment="1">
      <alignment vertical="center"/>
    </xf>
    <xf numFmtId="0" fontId="0" fillId="5" borderId="0" xfId="0" applyFill="1"/>
    <xf numFmtId="0" fontId="11" fillId="5" borderId="0" xfId="0" applyFont="1" applyFill="1" applyAlignment="1">
      <alignment horizontal="center"/>
    </xf>
    <xf numFmtId="0" fontId="8" fillId="5" borderId="0" xfId="0" applyFont="1" applyFill="1" applyAlignment="1">
      <alignment horizontal="center"/>
    </xf>
    <xf numFmtId="0" fontId="6" fillId="5" borderId="0" xfId="0" applyFont="1" applyFill="1"/>
    <xf numFmtId="164" fontId="11" fillId="0" borderId="0" xfId="0" applyNumberFormat="1" applyFont="1" applyAlignment="1">
      <alignment horizontal="center"/>
    </xf>
    <xf numFmtId="2" fontId="8" fillId="0" borderId="0" xfId="0" applyNumberFormat="1" applyFont="1" applyAlignment="1">
      <alignment horizontal="center"/>
    </xf>
    <xf numFmtId="0" fontId="8" fillId="0" borderId="0" xfId="0" applyFont="1"/>
    <xf numFmtId="2" fontId="8" fillId="8" borderId="0" xfId="0" applyNumberFormat="1" applyFont="1" applyFill="1" applyAlignment="1">
      <alignment horizontal="center"/>
    </xf>
    <xf numFmtId="165" fontId="11" fillId="0" borderId="0" xfId="0" applyNumberFormat="1" applyFont="1" applyAlignment="1">
      <alignment horizontal="center"/>
    </xf>
    <xf numFmtId="0" fontId="8" fillId="8" borderId="0" xfId="0" applyFont="1" applyFill="1" applyAlignment="1">
      <alignment horizontal="center"/>
    </xf>
    <xf numFmtId="0" fontId="8" fillId="0" borderId="0" xfId="0" applyFont="1" applyAlignment="1">
      <alignment horizontal="center"/>
    </xf>
    <xf numFmtId="0" fontId="0" fillId="0" borderId="19" xfId="0" applyBorder="1" applyAlignment="1">
      <alignment vertical="center"/>
    </xf>
    <xf numFmtId="0" fontId="0" fillId="0" borderId="21" xfId="0" applyBorder="1" applyAlignment="1">
      <alignment horizontal="center"/>
    </xf>
    <xf numFmtId="0" fontId="0" fillId="0" borderId="22" xfId="0" applyBorder="1"/>
    <xf numFmtId="0" fontId="0" fillId="0" borderId="23" xfId="0" applyBorder="1"/>
    <xf numFmtId="0" fontId="15" fillId="0" borderId="23" xfId="0" applyFont="1" applyBorder="1"/>
    <xf numFmtId="0" fontId="0" fillId="0" borderId="24" xfId="0" applyBorder="1"/>
    <xf numFmtId="0" fontId="0" fillId="0" borderId="17" xfId="0" applyBorder="1" applyAlignment="1">
      <alignment vertical="center"/>
    </xf>
    <xf numFmtId="0" fontId="0" fillId="0" borderId="18" xfId="0" applyBorder="1" applyAlignment="1">
      <alignment horizontal="center"/>
    </xf>
    <xf numFmtId="0" fontId="15" fillId="0" borderId="18" xfId="0" applyFont="1" applyBorder="1"/>
    <xf numFmtId="0" fontId="0" fillId="0" borderId="25" xfId="0" applyBorder="1" applyAlignment="1">
      <alignment horizontal="center"/>
    </xf>
    <xf numFmtId="0" fontId="0" fillId="0" borderId="19" xfId="0" applyBorder="1" applyAlignment="1">
      <alignment horizontal="center"/>
    </xf>
    <xf numFmtId="0" fontId="0" fillId="0" borderId="22" xfId="0" applyBorder="1" applyAlignment="1">
      <alignment horizontal="center"/>
    </xf>
    <xf numFmtId="0" fontId="11" fillId="0" borderId="24" xfId="0" applyFont="1" applyBorder="1" applyAlignment="1">
      <alignment horizontal="center"/>
    </xf>
    <xf numFmtId="0" fontId="11" fillId="0" borderId="26" xfId="0" applyFont="1" applyBorder="1" applyAlignment="1">
      <alignment horizontal="center"/>
    </xf>
    <xf numFmtId="0" fontId="0" fillId="0" borderId="17" xfId="0" applyBorder="1" applyAlignment="1">
      <alignment horizontal="center"/>
    </xf>
    <xf numFmtId="9" fontId="0" fillId="0" borderId="1" xfId="1" applyFont="1" applyBorder="1" applyAlignment="1">
      <alignment horizontal="center"/>
    </xf>
    <xf numFmtId="0" fontId="15" fillId="0" borderId="0" xfId="0" applyFont="1"/>
    <xf numFmtId="0" fontId="15" fillId="0" borderId="0" xfId="3" applyFont="1" applyFill="1" applyBorder="1" applyAlignment="1" applyProtection="1">
      <alignment horizontal="left"/>
    </xf>
    <xf numFmtId="0" fontId="0" fillId="11" borderId="0" xfId="0" applyFill="1"/>
    <xf numFmtId="0" fontId="11" fillId="11" borderId="0" xfId="0" applyFont="1" applyFill="1" applyAlignment="1">
      <alignment horizontal="center"/>
    </xf>
    <xf numFmtId="2" fontId="0" fillId="11" borderId="0" xfId="0" applyNumberFormat="1" applyFill="1" applyAlignment="1">
      <alignment horizontal="center"/>
    </xf>
    <xf numFmtId="0" fontId="0" fillId="11" borderId="0" xfId="0" applyFill="1" applyAlignment="1">
      <alignment horizontal="center"/>
    </xf>
    <xf numFmtId="0" fontId="4" fillId="11" borderId="0" xfId="0" applyFont="1" applyFill="1"/>
    <xf numFmtId="0" fontId="11" fillId="0" borderId="0" xfId="0" applyFont="1" applyAlignment="1">
      <alignment vertical="center"/>
    </xf>
    <xf numFmtId="9" fontId="0" fillId="0" borderId="1" xfId="1" applyFont="1" applyFill="1" applyBorder="1" applyAlignment="1">
      <alignment horizontal="center"/>
    </xf>
    <xf numFmtId="0" fontId="26" fillId="9" borderId="0" xfId="4" applyFont="1" applyFill="1" applyAlignment="1">
      <alignment horizontal="center" vertical="center"/>
    </xf>
    <xf numFmtId="0" fontId="2" fillId="5" borderId="0" xfId="4" applyFill="1" applyAlignment="1">
      <alignment horizontal="left" vertical="center" wrapText="1"/>
    </xf>
    <xf numFmtId="0" fontId="25" fillId="5" borderId="0" xfId="5" applyFill="1" applyAlignment="1">
      <alignment horizontal="left" vertical="center" wrapText="1"/>
    </xf>
    <xf numFmtId="0" fontId="1" fillId="5" borderId="0" xfId="4" applyFont="1" applyFill="1" applyAlignment="1">
      <alignment horizontal="left" wrapText="1"/>
    </xf>
    <xf numFmtId="0" fontId="2" fillId="5" borderId="0" xfId="4" applyFill="1" applyAlignment="1">
      <alignment horizontal="left" wrapText="1"/>
    </xf>
    <xf numFmtId="0" fontId="21" fillId="9" borderId="0" xfId="4" applyFont="1" applyFill="1" applyAlignment="1">
      <alignment horizontal="center" wrapText="1"/>
    </xf>
    <xf numFmtId="0" fontId="20" fillId="9" borderId="0" xfId="4" applyFont="1" applyFill="1" applyAlignment="1">
      <alignment horizontal="center" vertical="center"/>
    </xf>
    <xf numFmtId="0" fontId="23" fillId="9" borderId="0" xfId="4" applyFont="1" applyFill="1" applyAlignment="1">
      <alignment horizontal="center" wrapText="1"/>
    </xf>
    <xf numFmtId="0" fontId="2" fillId="5" borderId="0" xfId="4" applyFill="1" applyAlignment="1">
      <alignment horizontal="center"/>
    </xf>
    <xf numFmtId="9" fontId="0" fillId="0" borderId="0" xfId="1" applyFont="1" applyBorder="1" applyAlignment="1" applyProtection="1">
      <alignment horizontal="center"/>
    </xf>
    <xf numFmtId="0" fontId="0" fillId="0" borderId="0" xfId="0" applyAlignment="1">
      <alignment horizontal="left"/>
    </xf>
    <xf numFmtId="0" fontId="0" fillId="6" borderId="0" xfId="0" applyFill="1" applyAlignment="1" applyProtection="1">
      <alignment horizontal="center" vertical="center"/>
      <protection locked="0"/>
    </xf>
    <xf numFmtId="0" fontId="0" fillId="0" borderId="0" xfId="0" applyAlignment="1">
      <alignment horizontal="center" wrapText="1"/>
    </xf>
    <xf numFmtId="0" fontId="11" fillId="0" borderId="0" xfId="0" applyFont="1" applyAlignment="1">
      <alignment horizontal="center" wrapText="1"/>
    </xf>
    <xf numFmtId="0" fontId="0" fillId="0" borderId="0" xfId="0" applyAlignment="1">
      <alignment horizontal="left" wrapText="1"/>
    </xf>
    <xf numFmtId="0" fontId="0" fillId="0" borderId="0" xfId="0" applyAlignment="1">
      <alignment horizontal="left" vertical="center" wrapText="1"/>
    </xf>
    <xf numFmtId="0" fontId="11" fillId="6" borderId="0" xfId="0" applyFont="1" applyFill="1" applyAlignment="1" applyProtection="1">
      <alignment horizontal="center" vertical="center"/>
      <protection locked="0"/>
    </xf>
    <xf numFmtId="2" fontId="0" fillId="7" borderId="0" xfId="0" applyNumberFormat="1" applyFill="1" applyAlignment="1">
      <alignment horizontal="center"/>
    </xf>
    <xf numFmtId="2" fontId="11" fillId="0" borderId="0" xfId="0" applyNumberFormat="1" applyFont="1" applyAlignment="1">
      <alignment horizontal="center"/>
    </xf>
    <xf numFmtId="0" fontId="11" fillId="0" borderId="0" xfId="0" applyFont="1" applyAlignment="1">
      <alignment horizontal="center"/>
    </xf>
    <xf numFmtId="0" fontId="0" fillId="6" borderId="0" xfId="0" applyFill="1" applyAlignment="1" applyProtection="1">
      <alignment horizontal="center"/>
      <protection locked="0"/>
    </xf>
    <xf numFmtId="0" fontId="0" fillId="0" borderId="21" xfId="0" applyBorder="1" applyAlignment="1">
      <alignment horizontal="center"/>
    </xf>
    <xf numFmtId="0" fontId="0" fillId="0" borderId="19" xfId="0" applyBorder="1" applyAlignment="1">
      <alignment horizontal="center"/>
    </xf>
    <xf numFmtId="0" fontId="0" fillId="0" borderId="18" xfId="0" applyBorder="1" applyAlignment="1">
      <alignment horizontal="center" vertical="center"/>
    </xf>
    <xf numFmtId="0" fontId="0" fillId="0" borderId="23" xfId="0" applyBorder="1" applyAlignment="1">
      <alignment horizontal="center" vertical="center"/>
    </xf>
    <xf numFmtId="0" fontId="0" fillId="0" borderId="27" xfId="0" applyBorder="1" applyAlignment="1">
      <alignment horizontal="center" vertical="center"/>
    </xf>
    <xf numFmtId="0" fontId="16" fillId="0" borderId="5" xfId="0" applyFont="1" applyBorder="1" applyAlignment="1">
      <alignment horizontal="left"/>
    </xf>
    <xf numFmtId="0" fontId="0" fillId="0" borderId="6" xfId="0" applyBorder="1" applyAlignment="1">
      <alignment horizontal="left"/>
    </xf>
    <xf numFmtId="0" fontId="16" fillId="0" borderId="7" xfId="0" applyFont="1" applyBorder="1" applyAlignment="1">
      <alignment horizontal="left"/>
    </xf>
    <xf numFmtId="0" fontId="0" fillId="0" borderId="9" xfId="0" applyBorder="1" applyAlignment="1">
      <alignment horizontal="left"/>
    </xf>
    <xf numFmtId="0" fontId="16" fillId="4" borderId="2"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6" fillId="5" borderId="2" xfId="0" applyFont="1" applyFill="1" applyBorder="1" applyAlignment="1">
      <alignment horizontal="center" vertical="center"/>
    </xf>
    <xf numFmtId="0" fontId="16" fillId="5" borderId="4" xfId="0" applyFont="1" applyFill="1" applyBorder="1" applyAlignment="1">
      <alignment horizontal="center" vertical="center"/>
    </xf>
    <xf numFmtId="0" fontId="16" fillId="5" borderId="15" xfId="0" applyFont="1" applyFill="1" applyBorder="1" applyAlignment="1">
      <alignment horizontal="center" vertical="center"/>
    </xf>
    <xf numFmtId="0" fontId="16" fillId="5" borderId="16" xfId="0" applyFont="1" applyFill="1" applyBorder="1" applyAlignment="1">
      <alignment horizontal="center" vertical="center"/>
    </xf>
    <xf numFmtId="0" fontId="16" fillId="5" borderId="14" xfId="0" applyFont="1" applyFill="1" applyBorder="1" applyAlignment="1">
      <alignment horizontal="center" vertical="center" wrapText="1"/>
    </xf>
    <xf numFmtId="0" fontId="16" fillId="5" borderId="17" xfId="0" applyFont="1" applyFill="1" applyBorder="1" applyAlignment="1">
      <alignment horizontal="center" vertical="center" wrapText="1"/>
    </xf>
    <xf numFmtId="0" fontId="16" fillId="5" borderId="11" xfId="0" applyFont="1" applyFill="1" applyBorder="1" applyAlignment="1">
      <alignment horizontal="center" vertical="center"/>
    </xf>
    <xf numFmtId="0" fontId="0" fillId="5" borderId="11" xfId="0" applyFill="1" applyBorder="1" applyAlignment="1">
      <alignment horizontal="center" vertical="center"/>
    </xf>
    <xf numFmtId="0" fontId="0" fillId="5" borderId="12" xfId="0" applyFill="1" applyBorder="1" applyAlignment="1">
      <alignment horizontal="center" vertical="center"/>
    </xf>
    <xf numFmtId="0" fontId="16" fillId="0" borderId="10" xfId="0" applyFont="1" applyBorder="1" applyAlignment="1">
      <alignment horizontal="left"/>
    </xf>
    <xf numFmtId="0" fontId="16" fillId="0" borderId="12" xfId="0" applyFont="1" applyBorder="1" applyAlignment="1">
      <alignment horizontal="left"/>
    </xf>
  </cellXfs>
  <cellStyles count="6">
    <cellStyle name="Collegamento ipertestuale 2" xfId="5" xr:uid="{F2B40BD5-9284-44A6-83E6-54012DC69E80}"/>
    <cellStyle name="Gut" xfId="2" builtinId="26"/>
    <cellStyle name="Link" xfId="3" builtinId="8"/>
    <cellStyle name="Normale 2" xfId="4" xr:uid="{837234C7-E043-4B44-BA7C-135F2BEB6C89}"/>
    <cellStyle name="Prozent" xfId="1" builtinId="5"/>
    <cellStyle name="Standard" xfId="0" builtinId="0"/>
  </cellStyles>
  <dxfs count="33">
    <dxf>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rgb="FFFF0000"/>
        <name val="Calibri"/>
        <family val="2"/>
        <scheme val="minor"/>
      </font>
      <numFmt numFmtId="0" formatCode="General"/>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medium">
          <color indexed="64"/>
        </left>
        <right style="medium">
          <color indexed="64"/>
        </right>
        <top style="medium">
          <color indexed="64"/>
        </top>
        <bottom style="medium">
          <color indexed="64"/>
        </bottom>
      </border>
    </dxf>
    <dxf>
      <border outline="0">
        <bottom style="thin">
          <color indexed="64"/>
        </bottom>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9" tint="-0.24994659260841701"/>
      </font>
      <fill>
        <patternFill>
          <bgColor theme="9" tint="0.59996337778862885"/>
        </patternFill>
      </fill>
    </dxf>
    <dxf>
      <font>
        <color rgb="FF9C0006"/>
      </font>
      <fill>
        <patternFill>
          <bgColor rgb="FFFFC7CE"/>
        </patternFill>
      </fill>
    </dxf>
    <dxf>
      <font>
        <color theme="9" tint="-0.24994659260841701"/>
      </font>
      <fill>
        <patternFill>
          <bgColor theme="9" tint="0.59996337778862885"/>
        </patternFill>
      </fill>
    </dxf>
    <dxf>
      <font>
        <color rgb="FF9C0006"/>
      </font>
      <fill>
        <patternFill>
          <bgColor rgb="FFFFC7CE"/>
        </patternFill>
      </fill>
    </dxf>
    <dxf>
      <font>
        <color theme="9" tint="-0.24994659260841701"/>
      </font>
      <fill>
        <patternFill>
          <bgColor theme="9" tint="0.59996337778862885"/>
        </patternFill>
      </fill>
    </dxf>
    <dxf>
      <font>
        <color rgb="FF9C0006"/>
      </font>
      <fill>
        <patternFill>
          <bgColor rgb="FFFFC7CE"/>
        </patternFill>
      </fill>
    </dxf>
    <dxf>
      <font>
        <color theme="9" tint="-0.24994659260841701"/>
      </font>
      <fill>
        <patternFill>
          <bgColor theme="9" tint="0.59996337778862885"/>
        </patternFill>
      </fill>
    </dxf>
    <dxf>
      <font>
        <color rgb="FF9C0006"/>
      </font>
      <fill>
        <patternFill>
          <bgColor rgb="FFFFC7CE"/>
        </patternFill>
      </fill>
    </dxf>
    <dxf>
      <font>
        <color theme="9" tint="-0.24994659260841701"/>
      </font>
      <fill>
        <patternFill>
          <bgColor theme="9" tint="0.59996337778862885"/>
        </patternFill>
      </fill>
    </dxf>
    <dxf>
      <font>
        <color rgb="FF9C0006"/>
      </font>
      <fill>
        <patternFill>
          <bgColor rgb="FFFFC7CE"/>
        </patternFill>
      </fill>
    </dxf>
    <dxf>
      <font>
        <color theme="9" tint="-0.24994659260841701"/>
      </font>
      <fill>
        <patternFill>
          <bgColor theme="9" tint="0.59996337778862885"/>
        </patternFill>
      </fill>
    </dxf>
    <dxf>
      <font>
        <color rgb="FF9C0006"/>
      </font>
      <fill>
        <patternFill>
          <bgColor rgb="FFFFC7CE"/>
        </patternFill>
      </fill>
    </dxf>
    <dxf>
      <font>
        <color theme="0"/>
      </font>
      <fill>
        <patternFill>
          <bgColor theme="0"/>
        </patternFill>
      </fill>
      <border>
        <left/>
        <right/>
        <top/>
        <bottom/>
        <vertical/>
        <horizontal/>
      </border>
    </dxf>
  </dxfs>
  <tableStyles count="0" defaultTableStyle="TableStyleMedium2" defaultPivotStyle="PivotStyleLight16"/>
  <colors>
    <mruColors>
      <color rgb="FF8FB339"/>
      <color rgb="FF4B58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6" Type="http://schemas.microsoft.com/office/2006/relationships/vbaProject" Target="vbaProject.bin"/><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hyperlink" Target="#'General conditions'!A63"/><Relationship Id="rId2" Type="http://schemas.openxmlformats.org/officeDocument/2006/relationships/hyperlink" Target="#Design!D4"/><Relationship Id="rId1" Type="http://schemas.openxmlformats.org/officeDocument/2006/relationships/image" Target="../media/image2.png"/><Relationship Id="rId5" Type="http://schemas.openxmlformats.org/officeDocument/2006/relationships/image" Target="../media/image4.sv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4.png"/><Relationship Id="rId3" Type="http://schemas.openxmlformats.org/officeDocument/2006/relationships/image" Target="../media/image7.png"/><Relationship Id="rId7" Type="http://schemas.openxmlformats.org/officeDocument/2006/relationships/hyperlink" Target="https://www.rothoblaas.com/products/fastening/anchors-for-concrete/skr-sks-skp" TargetMode="External"/><Relationship Id="rId12" Type="http://schemas.openxmlformats.org/officeDocument/2006/relationships/image" Target="../media/image13.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9.svg"/><Relationship Id="rId11" Type="http://schemas.openxmlformats.org/officeDocument/2006/relationships/image" Target="../media/image12.png"/><Relationship Id="rId5" Type="http://schemas.openxmlformats.org/officeDocument/2006/relationships/image" Target="../media/image8.png"/><Relationship Id="rId10" Type="http://schemas.openxmlformats.org/officeDocument/2006/relationships/hyperlink" Target="https://www.rothoblaas.com/products/tools-and-machines/carpentry-tools/giraffe" TargetMode="External"/><Relationship Id="rId4" Type="http://schemas.openxmlformats.org/officeDocument/2006/relationships/hyperlink" Target="https://www.rothoblaas.com/myproject" TargetMode="External"/><Relationship Id="rId9" Type="http://schemas.openxmlformats.org/officeDocument/2006/relationships/image" Target="../media/image11.svg"/><Relationship Id="rId14" Type="http://schemas.openxmlformats.org/officeDocument/2006/relationships/image" Target="../media/image15.png"/></Relationships>
</file>

<file path=xl/drawings/_rels/drawing3.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1368885</xdr:colOff>
      <xdr:row>5</xdr:row>
      <xdr:rowOff>124406</xdr:rowOff>
    </xdr:to>
    <xdr:pic>
      <xdr:nvPicPr>
        <xdr:cNvPr id="2" name="Immagine 1">
          <a:extLst>
            <a:ext uri="{FF2B5EF4-FFF2-40B4-BE49-F238E27FC236}">
              <a16:creationId xmlns:a16="http://schemas.microsoft.com/office/drawing/2014/main" id="{5842D763-1417-4358-A356-CDC4300BD211}"/>
            </a:ext>
          </a:extLst>
        </xdr:cNvPr>
        <xdr:cNvPicPr>
          <a:picLocks noChangeAspect="1"/>
        </xdr:cNvPicPr>
      </xdr:nvPicPr>
      <xdr:blipFill rotWithShape="1">
        <a:blip xmlns:r="http://schemas.openxmlformats.org/officeDocument/2006/relationships" r:embed="rId1"/>
        <a:srcRect l="7792" t="6154" r="5195" b="7679"/>
        <a:stretch/>
      </xdr:blipFill>
      <xdr:spPr>
        <a:xfrm>
          <a:off x="428625" y="161925"/>
          <a:ext cx="1797510" cy="772106"/>
        </a:xfrm>
        <a:prstGeom prst="rect">
          <a:avLst/>
        </a:prstGeom>
      </xdr:spPr>
    </xdr:pic>
    <xdr:clientData/>
  </xdr:twoCellAnchor>
  <xdr:twoCellAnchor>
    <xdr:from>
      <xdr:col>3</xdr:col>
      <xdr:colOff>1857376</xdr:colOff>
      <xdr:row>62</xdr:row>
      <xdr:rowOff>28575</xdr:rowOff>
    </xdr:from>
    <xdr:to>
      <xdr:col>3</xdr:col>
      <xdr:colOff>3714750</xdr:colOff>
      <xdr:row>64</xdr:row>
      <xdr:rowOff>123825</xdr:rowOff>
    </xdr:to>
    <xdr:sp macro="" textlink="">
      <xdr:nvSpPr>
        <xdr:cNvPr id="3" name="CasellaDiTesto 2">
          <a:hlinkClick xmlns:r="http://schemas.openxmlformats.org/officeDocument/2006/relationships" r:id="rId2"/>
          <a:extLst>
            <a:ext uri="{FF2B5EF4-FFF2-40B4-BE49-F238E27FC236}">
              <a16:creationId xmlns:a16="http://schemas.microsoft.com/office/drawing/2014/main" id="{8077A2BB-AB50-44C0-963C-DA11A2C0438A}"/>
            </a:ext>
          </a:extLst>
        </xdr:cNvPr>
        <xdr:cNvSpPr txBox="1"/>
      </xdr:nvSpPr>
      <xdr:spPr>
        <a:xfrm>
          <a:off x="4133851" y="28194000"/>
          <a:ext cx="1857374"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it-IT" sz="1400" b="1" u="sng">
            <a:solidFill>
              <a:schemeClr val="bg1"/>
            </a:solidFill>
            <a:latin typeface="Verdana" panose="020B0604030504040204" pitchFamily="34" charset="0"/>
            <a:ea typeface="Verdana" panose="020B0604030504040204" pitchFamily="34" charset="0"/>
          </a:endParaRPr>
        </a:p>
      </xdr:txBody>
    </xdr:sp>
    <xdr:clientData/>
  </xdr:twoCellAnchor>
  <xdr:twoCellAnchor editAs="oneCell">
    <xdr:from>
      <xdr:col>4</xdr:col>
      <xdr:colOff>1081350</xdr:colOff>
      <xdr:row>11</xdr:row>
      <xdr:rowOff>200025</xdr:rowOff>
    </xdr:from>
    <xdr:to>
      <xdr:col>5</xdr:col>
      <xdr:colOff>238125</xdr:colOff>
      <xdr:row>11</xdr:row>
      <xdr:rowOff>776025</xdr:rowOff>
    </xdr:to>
    <xdr:pic>
      <xdr:nvPicPr>
        <xdr:cNvPr id="4" name="Elemento grafico 3" descr="Frecce a zig zag con riempimento a tinta unita">
          <a:hlinkClick xmlns:r="http://schemas.openxmlformats.org/officeDocument/2006/relationships" r:id="rId3"/>
          <a:extLst>
            <a:ext uri="{FF2B5EF4-FFF2-40B4-BE49-F238E27FC236}">
              <a16:creationId xmlns:a16="http://schemas.microsoft.com/office/drawing/2014/main" id="{7C1AE210-FA47-48C1-9E16-02E2F0480733}"/>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rot="5400000">
          <a:off x="9349050" y="2152650"/>
          <a:ext cx="576000" cy="576000"/>
        </a:xfrm>
        <a:prstGeom prst="rect">
          <a:avLst/>
        </a:prstGeom>
      </xdr:spPr>
    </xdr:pic>
    <xdr:clientData/>
  </xdr:twoCellAnchor>
  <xdr:twoCellAnchor>
    <xdr:from>
      <xdr:col>4</xdr:col>
      <xdr:colOff>895349</xdr:colOff>
      <xdr:row>10</xdr:row>
      <xdr:rowOff>76200</xdr:rowOff>
    </xdr:from>
    <xdr:to>
      <xdr:col>6</xdr:col>
      <xdr:colOff>0</xdr:colOff>
      <xdr:row>11</xdr:row>
      <xdr:rowOff>200025</xdr:rowOff>
    </xdr:to>
    <xdr:sp macro="" textlink="">
      <xdr:nvSpPr>
        <xdr:cNvPr id="5" name="CasellaDiTesto 4">
          <a:hlinkClick xmlns:r="http://schemas.openxmlformats.org/officeDocument/2006/relationships" r:id="rId3"/>
          <a:extLst>
            <a:ext uri="{FF2B5EF4-FFF2-40B4-BE49-F238E27FC236}">
              <a16:creationId xmlns:a16="http://schemas.microsoft.com/office/drawing/2014/main" id="{11E068AC-762F-41FC-9829-8F4CAB6A9771}"/>
            </a:ext>
          </a:extLst>
        </xdr:cNvPr>
        <xdr:cNvSpPr txBox="1"/>
      </xdr:nvSpPr>
      <xdr:spPr>
        <a:xfrm>
          <a:off x="9163049" y="1866900"/>
          <a:ext cx="952501"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t-IT" sz="1100" b="1">
              <a:solidFill>
                <a:schemeClr val="accent1"/>
              </a:solidFill>
              <a:latin typeface="Verdana" panose="020B0604030504040204" pitchFamily="34" charset="0"/>
              <a:ea typeface="Verdana" panose="020B0604030504040204" pitchFamily="34" charset="0"/>
            </a:rPr>
            <a:t>ACCEPT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262890</xdr:colOff>
      <xdr:row>36</xdr:row>
      <xdr:rowOff>180975</xdr:rowOff>
    </xdr:from>
    <xdr:to>
      <xdr:col>7</xdr:col>
      <xdr:colOff>293370</xdr:colOff>
      <xdr:row>52</xdr:row>
      <xdr:rowOff>144953</xdr:rowOff>
    </xdr:to>
    <xdr:pic>
      <xdr:nvPicPr>
        <xdr:cNvPr id="6" name="Picture 1" descr="A diagram of a beam&#10;&#10;Description automatically generated">
          <a:extLst>
            <a:ext uri="{FF2B5EF4-FFF2-40B4-BE49-F238E27FC236}">
              <a16:creationId xmlns:a16="http://schemas.microsoft.com/office/drawing/2014/main" id="{C5C79682-EC68-0B90-C158-0D7E603E6A38}"/>
            </a:ext>
          </a:extLst>
        </xdr:cNvPr>
        <xdr:cNvPicPr>
          <a:picLocks noChangeAspect="1"/>
        </xdr:cNvPicPr>
      </xdr:nvPicPr>
      <xdr:blipFill>
        <a:blip xmlns:r="http://schemas.openxmlformats.org/officeDocument/2006/relationships" r:embed="rId1"/>
        <a:stretch>
          <a:fillRect/>
        </a:stretch>
      </xdr:blipFill>
      <xdr:spPr>
        <a:xfrm>
          <a:off x="1034415" y="5800725"/>
          <a:ext cx="3651885" cy="3008168"/>
        </a:xfrm>
        <a:prstGeom prst="rect">
          <a:avLst/>
        </a:prstGeom>
      </xdr:spPr>
    </xdr:pic>
    <xdr:clientData/>
  </xdr:twoCellAnchor>
  <xdr:oneCellAnchor>
    <xdr:from>
      <xdr:col>7</xdr:col>
      <xdr:colOff>386731</xdr:colOff>
      <xdr:row>67</xdr:row>
      <xdr:rowOff>66675</xdr:rowOff>
    </xdr:from>
    <xdr:ext cx="832706" cy="3040380"/>
    <xdr:pic>
      <xdr:nvPicPr>
        <xdr:cNvPr id="13" name="Picture 3" descr="A drawing of a ladder&#10;&#10;Description automatically generated">
          <a:extLst>
            <a:ext uri="{FF2B5EF4-FFF2-40B4-BE49-F238E27FC236}">
              <a16:creationId xmlns:a16="http://schemas.microsoft.com/office/drawing/2014/main" id="{61494C76-CF7E-05B5-F57C-C2FDC78877FD}"/>
            </a:ext>
          </a:extLst>
        </xdr:cNvPr>
        <xdr:cNvPicPr>
          <a:picLocks noChangeAspect="1"/>
        </xdr:cNvPicPr>
      </xdr:nvPicPr>
      <xdr:blipFill>
        <a:blip xmlns:r="http://schemas.openxmlformats.org/officeDocument/2006/relationships" r:embed="rId2"/>
        <a:stretch>
          <a:fillRect/>
        </a:stretch>
      </xdr:blipFill>
      <xdr:spPr>
        <a:xfrm>
          <a:off x="4158631" y="10563225"/>
          <a:ext cx="838421" cy="3025140"/>
        </a:xfrm>
        <a:prstGeom prst="rect">
          <a:avLst/>
        </a:prstGeom>
      </xdr:spPr>
    </xdr:pic>
    <xdr:clientData/>
  </xdr:oneCellAnchor>
  <xdr:twoCellAnchor editAs="oneCell">
    <xdr:from>
      <xdr:col>7</xdr:col>
      <xdr:colOff>15240</xdr:colOff>
      <xdr:row>103</xdr:row>
      <xdr:rowOff>74296</xdr:rowOff>
    </xdr:from>
    <xdr:to>
      <xdr:col>9</xdr:col>
      <xdr:colOff>762001</xdr:colOff>
      <xdr:row>113</xdr:row>
      <xdr:rowOff>147997</xdr:rowOff>
    </xdr:to>
    <xdr:pic>
      <xdr:nvPicPr>
        <xdr:cNvPr id="30" name="Picture 4" descr="A drawing of a screw in a wall&#10;&#10;Description automatically generated">
          <a:extLst>
            <a:ext uri="{FF2B5EF4-FFF2-40B4-BE49-F238E27FC236}">
              <a16:creationId xmlns:a16="http://schemas.microsoft.com/office/drawing/2014/main" id="{69081871-91E7-77A1-2DF2-176632B77C22}"/>
            </a:ext>
          </a:extLst>
        </xdr:cNvPr>
        <xdr:cNvPicPr>
          <a:picLocks noChangeAspect="1"/>
        </xdr:cNvPicPr>
      </xdr:nvPicPr>
      <xdr:blipFill>
        <a:blip xmlns:r="http://schemas.openxmlformats.org/officeDocument/2006/relationships" r:embed="rId3"/>
        <a:stretch>
          <a:fillRect/>
        </a:stretch>
      </xdr:blipFill>
      <xdr:spPr>
        <a:xfrm>
          <a:off x="4091940" y="17914621"/>
          <a:ext cx="1973581" cy="1963461"/>
        </a:xfrm>
        <a:prstGeom prst="rect">
          <a:avLst/>
        </a:prstGeom>
      </xdr:spPr>
    </xdr:pic>
    <xdr:clientData/>
  </xdr:twoCellAnchor>
  <xdr:oneCellAnchor>
    <xdr:from>
      <xdr:col>8</xdr:col>
      <xdr:colOff>236236</xdr:colOff>
      <xdr:row>102</xdr:row>
      <xdr:rowOff>112395</xdr:rowOff>
    </xdr:from>
    <xdr:ext cx="832706" cy="3040380"/>
    <xdr:pic>
      <xdr:nvPicPr>
        <xdr:cNvPr id="31" name="Picture 5" descr="A drawing of a ladder&#10;&#10;Description automatically generated" hidden="1">
          <a:extLst>
            <a:ext uri="{FF2B5EF4-FFF2-40B4-BE49-F238E27FC236}">
              <a16:creationId xmlns:a16="http://schemas.microsoft.com/office/drawing/2014/main" id="{067144A0-318C-4BEA-94EC-CE73C6BFAE8E}"/>
            </a:ext>
          </a:extLst>
        </xdr:cNvPr>
        <xdr:cNvPicPr>
          <a:picLocks noChangeAspect="1"/>
        </xdr:cNvPicPr>
      </xdr:nvPicPr>
      <xdr:blipFill>
        <a:blip xmlns:r="http://schemas.openxmlformats.org/officeDocument/2006/relationships" r:embed="rId2"/>
        <a:stretch>
          <a:fillRect/>
        </a:stretch>
      </xdr:blipFill>
      <xdr:spPr>
        <a:xfrm>
          <a:off x="4922536" y="17819370"/>
          <a:ext cx="832706" cy="3040380"/>
        </a:xfrm>
        <a:prstGeom prst="rect">
          <a:avLst/>
        </a:prstGeom>
      </xdr:spPr>
    </xdr:pic>
    <xdr:clientData/>
  </xdr:oneCellAnchor>
  <xdr:twoCellAnchor editAs="oneCell">
    <xdr:from>
      <xdr:col>1</xdr:col>
      <xdr:colOff>760254</xdr:colOff>
      <xdr:row>122</xdr:row>
      <xdr:rowOff>87393</xdr:rowOff>
    </xdr:from>
    <xdr:to>
      <xdr:col>3</xdr:col>
      <xdr:colOff>6413</xdr:colOff>
      <xdr:row>126</xdr:row>
      <xdr:rowOff>37302</xdr:rowOff>
    </xdr:to>
    <xdr:pic>
      <xdr:nvPicPr>
        <xdr:cNvPr id="32" name="Elemento grafico 7" descr="Internet contorno">
          <a:hlinkClick xmlns:r="http://schemas.openxmlformats.org/officeDocument/2006/relationships" r:id="rId4"/>
          <a:extLst>
            <a:ext uri="{FF2B5EF4-FFF2-40B4-BE49-F238E27FC236}">
              <a16:creationId xmlns:a16="http://schemas.microsoft.com/office/drawing/2014/main" id="{BC5E6048-7D58-CE56-2BCE-C7AD8CBF92E6}"/>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760254" y="22292003"/>
          <a:ext cx="720000" cy="713185"/>
        </a:xfrm>
        <a:prstGeom prst="rect">
          <a:avLst/>
        </a:prstGeom>
      </xdr:spPr>
    </xdr:pic>
    <xdr:clientData/>
  </xdr:twoCellAnchor>
  <xdr:twoCellAnchor editAs="oneCell">
    <xdr:from>
      <xdr:col>3</xdr:col>
      <xdr:colOff>707823</xdr:colOff>
      <xdr:row>122</xdr:row>
      <xdr:rowOff>69921</xdr:rowOff>
    </xdr:from>
    <xdr:to>
      <xdr:col>5</xdr:col>
      <xdr:colOff>3443</xdr:colOff>
      <xdr:row>126</xdr:row>
      <xdr:rowOff>32360</xdr:rowOff>
    </xdr:to>
    <xdr:pic>
      <xdr:nvPicPr>
        <xdr:cNvPr id="33" name="Elemento grafico 16" descr="Documento contorno">
          <a:hlinkClick xmlns:r="http://schemas.openxmlformats.org/officeDocument/2006/relationships" r:id="rId7"/>
          <a:extLst>
            <a:ext uri="{FF2B5EF4-FFF2-40B4-BE49-F238E27FC236}">
              <a16:creationId xmlns:a16="http://schemas.microsoft.com/office/drawing/2014/main" id="{72F7E653-5412-63C4-EE41-153F7418F39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2245805" y="22274531"/>
          <a:ext cx="720000" cy="720000"/>
        </a:xfrm>
        <a:prstGeom prst="rect">
          <a:avLst/>
        </a:prstGeom>
      </xdr:spPr>
    </xdr:pic>
    <xdr:clientData/>
  </xdr:twoCellAnchor>
  <xdr:twoCellAnchor editAs="oneCell">
    <xdr:from>
      <xdr:col>8</xdr:col>
      <xdr:colOff>0</xdr:colOff>
      <xdr:row>37</xdr:row>
      <xdr:rowOff>0</xdr:rowOff>
    </xdr:from>
    <xdr:to>
      <xdr:col>9</xdr:col>
      <xdr:colOff>64610</xdr:colOff>
      <xdr:row>40</xdr:row>
      <xdr:rowOff>143257</xdr:rowOff>
    </xdr:to>
    <xdr:pic>
      <xdr:nvPicPr>
        <xdr:cNvPr id="18" name="Elemento grafico 17" descr="Documento contorno">
          <a:hlinkClick xmlns:r="http://schemas.openxmlformats.org/officeDocument/2006/relationships" r:id="rId10"/>
          <a:extLst>
            <a:ext uri="{FF2B5EF4-FFF2-40B4-BE49-F238E27FC236}">
              <a16:creationId xmlns:a16="http://schemas.microsoft.com/office/drawing/2014/main" id="{E2B24450-ED95-44C3-8CEE-820D48B7D02B}"/>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5042133" y="5872294"/>
          <a:ext cx="720000" cy="720000"/>
        </a:xfrm>
        <a:prstGeom prst="rect">
          <a:avLst/>
        </a:prstGeom>
      </xdr:spPr>
    </xdr:pic>
    <xdr:clientData/>
  </xdr:twoCellAnchor>
  <xdr:twoCellAnchor editAs="oneCell">
    <xdr:from>
      <xdr:col>7</xdr:col>
      <xdr:colOff>66675</xdr:colOff>
      <xdr:row>127</xdr:row>
      <xdr:rowOff>9525</xdr:rowOff>
    </xdr:from>
    <xdr:to>
      <xdr:col>9</xdr:col>
      <xdr:colOff>647475</xdr:colOff>
      <xdr:row>135</xdr:row>
      <xdr:rowOff>172649</xdr:rowOff>
    </xdr:to>
    <xdr:pic>
      <xdr:nvPicPr>
        <xdr:cNvPr id="34" name="Immagine 33" descr="Immagine che contiene diagramma, Disegno tecnico, schizzo, Piano&#10;&#10;Descrizione generata automaticamente">
          <a:extLst>
            <a:ext uri="{FF2B5EF4-FFF2-40B4-BE49-F238E27FC236}">
              <a16:creationId xmlns:a16="http://schemas.microsoft.com/office/drawing/2014/main" id="{AF269A74-FFA8-C743-26A0-878548B34C29}"/>
            </a:ext>
          </a:extLst>
        </xdr:cNvPr>
        <xdr:cNvPicPr>
          <a:picLocks noChangeAspect="1"/>
        </xdr:cNvPicPr>
      </xdr:nvPicPr>
      <xdr:blipFill>
        <a:blip xmlns:r="http://schemas.openxmlformats.org/officeDocument/2006/relationships" r:embed="rId11"/>
        <a:stretch>
          <a:fillRect/>
        </a:stretch>
      </xdr:blipFill>
      <xdr:spPr>
        <a:xfrm>
          <a:off x="4143375" y="22993350"/>
          <a:ext cx="1800000" cy="1610924"/>
        </a:xfrm>
        <a:prstGeom prst="rect">
          <a:avLst/>
        </a:prstGeom>
      </xdr:spPr>
    </xdr:pic>
    <xdr:clientData/>
  </xdr:twoCellAnchor>
  <xdr:twoCellAnchor editAs="oneCell">
    <xdr:from>
      <xdr:col>7</xdr:col>
      <xdr:colOff>123825</xdr:colOff>
      <xdr:row>118</xdr:row>
      <xdr:rowOff>28575</xdr:rowOff>
    </xdr:from>
    <xdr:to>
      <xdr:col>9</xdr:col>
      <xdr:colOff>704625</xdr:colOff>
      <xdr:row>126</xdr:row>
      <xdr:rowOff>168484</xdr:rowOff>
    </xdr:to>
    <xdr:pic>
      <xdr:nvPicPr>
        <xdr:cNvPr id="35" name="Immagine 34" descr="Immagine che contiene diagramma, Disegno tecnico, Piano, linea&#10;&#10;Descrizione generata automaticamente">
          <a:extLst>
            <a:ext uri="{FF2B5EF4-FFF2-40B4-BE49-F238E27FC236}">
              <a16:creationId xmlns:a16="http://schemas.microsoft.com/office/drawing/2014/main" id="{3F170232-A412-1CC9-9CEE-02C9DB7F086B}"/>
            </a:ext>
          </a:extLst>
        </xdr:cNvPr>
        <xdr:cNvPicPr>
          <a:picLocks noChangeAspect="1"/>
        </xdr:cNvPicPr>
      </xdr:nvPicPr>
      <xdr:blipFill>
        <a:blip xmlns:r="http://schemas.openxmlformats.org/officeDocument/2006/relationships" r:embed="rId12"/>
        <a:stretch>
          <a:fillRect/>
        </a:stretch>
      </xdr:blipFill>
      <xdr:spPr>
        <a:xfrm>
          <a:off x="4200525" y="21278850"/>
          <a:ext cx="1800000" cy="1682959"/>
        </a:xfrm>
        <a:prstGeom prst="rect">
          <a:avLst/>
        </a:prstGeom>
      </xdr:spPr>
    </xdr:pic>
    <xdr:clientData/>
  </xdr:twoCellAnchor>
  <xdr:twoCellAnchor editAs="oneCell">
    <xdr:from>
      <xdr:col>3</xdr:col>
      <xdr:colOff>63529</xdr:colOff>
      <xdr:row>148</xdr:row>
      <xdr:rowOff>173891</xdr:rowOff>
    </xdr:from>
    <xdr:to>
      <xdr:col>7</xdr:col>
      <xdr:colOff>610449</xdr:colOff>
      <xdr:row>165</xdr:row>
      <xdr:rowOff>88166</xdr:rowOff>
    </xdr:to>
    <xdr:pic>
      <xdr:nvPicPr>
        <xdr:cNvPr id="38" name="Immagine 37" descr="Immagine che contiene diagramma, testo, Disegno tecnico, Piano&#10;&#10;Descrizione generata automaticamente">
          <a:extLst>
            <a:ext uri="{FF2B5EF4-FFF2-40B4-BE49-F238E27FC236}">
              <a16:creationId xmlns:a16="http://schemas.microsoft.com/office/drawing/2014/main" id="{E1BD8291-8CB1-4ADA-2433-38B4DA32ED57}"/>
            </a:ext>
          </a:extLst>
        </xdr:cNvPr>
        <xdr:cNvPicPr>
          <a:picLocks noChangeAspect="1"/>
        </xdr:cNvPicPr>
      </xdr:nvPicPr>
      <xdr:blipFill>
        <a:blip xmlns:r="http://schemas.openxmlformats.org/officeDocument/2006/relationships" r:embed="rId13"/>
        <a:stretch>
          <a:fillRect/>
        </a:stretch>
      </xdr:blipFill>
      <xdr:spPr>
        <a:xfrm>
          <a:off x="1601511" y="27219648"/>
          <a:ext cx="3405206" cy="3182486"/>
        </a:xfrm>
        <a:prstGeom prst="rect">
          <a:avLst/>
        </a:prstGeom>
      </xdr:spPr>
    </xdr:pic>
    <xdr:clientData/>
  </xdr:twoCellAnchor>
  <xdr:twoCellAnchor editAs="oneCell">
    <xdr:from>
      <xdr:col>3</xdr:col>
      <xdr:colOff>69908</xdr:colOff>
      <xdr:row>168</xdr:row>
      <xdr:rowOff>183512</xdr:rowOff>
    </xdr:from>
    <xdr:to>
      <xdr:col>7</xdr:col>
      <xdr:colOff>612572</xdr:colOff>
      <xdr:row>188</xdr:row>
      <xdr:rowOff>59450</xdr:rowOff>
    </xdr:to>
    <xdr:pic>
      <xdr:nvPicPr>
        <xdr:cNvPr id="39" name="Immagine 38" descr="Immagine che contiene diagramma, testo, linea, Disegno tecnico&#10;&#10;Descrizione generata automaticamente">
          <a:extLst>
            <a:ext uri="{FF2B5EF4-FFF2-40B4-BE49-F238E27FC236}">
              <a16:creationId xmlns:a16="http://schemas.microsoft.com/office/drawing/2014/main" id="{84193BA8-6560-0854-71A1-EF8F4FDFB0F6}"/>
            </a:ext>
          </a:extLst>
        </xdr:cNvPr>
        <xdr:cNvPicPr>
          <a:picLocks noChangeAspect="1"/>
        </xdr:cNvPicPr>
      </xdr:nvPicPr>
      <xdr:blipFill>
        <a:blip xmlns:r="http://schemas.openxmlformats.org/officeDocument/2006/relationships" r:embed="rId14"/>
        <a:stretch>
          <a:fillRect/>
        </a:stretch>
      </xdr:blipFill>
      <xdr:spPr>
        <a:xfrm>
          <a:off x="1607890" y="31074223"/>
          <a:ext cx="3420000" cy="37208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200026</xdr:colOff>
      <xdr:row>1</xdr:row>
      <xdr:rowOff>0</xdr:rowOff>
    </xdr:from>
    <xdr:to>
      <xdr:col>22</xdr:col>
      <xdr:colOff>457200</xdr:colOff>
      <xdr:row>19</xdr:row>
      <xdr:rowOff>154694</xdr:rowOff>
    </xdr:to>
    <xdr:pic>
      <xdr:nvPicPr>
        <xdr:cNvPr id="2" name="Picture 1" descr="A table with text and numbers&#10;&#10;Description automatically generated with medium confidence">
          <a:extLst>
            <a:ext uri="{FF2B5EF4-FFF2-40B4-BE49-F238E27FC236}">
              <a16:creationId xmlns:a16="http://schemas.microsoft.com/office/drawing/2014/main" id="{FFA1ABDC-B83C-20D0-6317-DF1C3D8AC49B}"/>
            </a:ext>
          </a:extLst>
        </xdr:cNvPr>
        <xdr:cNvPicPr>
          <a:picLocks noChangeAspect="1"/>
        </xdr:cNvPicPr>
      </xdr:nvPicPr>
      <xdr:blipFill>
        <a:blip xmlns:r="http://schemas.openxmlformats.org/officeDocument/2006/relationships" r:embed="rId1"/>
        <a:stretch>
          <a:fillRect/>
        </a:stretch>
      </xdr:blipFill>
      <xdr:spPr>
        <a:xfrm>
          <a:off x="11782426" y="257176"/>
          <a:ext cx="5133974" cy="3583694"/>
        </a:xfrm>
        <a:prstGeom prst="rect">
          <a:avLst/>
        </a:prstGeom>
      </xdr:spPr>
    </xdr:pic>
    <xdr:clientData/>
  </xdr:twoCellAnchor>
  <xdr:twoCellAnchor editAs="oneCell">
    <xdr:from>
      <xdr:col>14</xdr:col>
      <xdr:colOff>95250</xdr:colOff>
      <xdr:row>19</xdr:row>
      <xdr:rowOff>114300</xdr:rowOff>
    </xdr:from>
    <xdr:to>
      <xdr:col>22</xdr:col>
      <xdr:colOff>345369</xdr:colOff>
      <xdr:row>33</xdr:row>
      <xdr:rowOff>61544</xdr:rowOff>
    </xdr:to>
    <xdr:pic>
      <xdr:nvPicPr>
        <xdr:cNvPr id="3" name="Picture 2" descr="A screenshot of a graph&#10;&#10;Description automatically generated">
          <a:extLst>
            <a:ext uri="{FF2B5EF4-FFF2-40B4-BE49-F238E27FC236}">
              <a16:creationId xmlns:a16="http://schemas.microsoft.com/office/drawing/2014/main" id="{8F744523-9025-4AF8-89DF-693A3F2D8A99}"/>
            </a:ext>
          </a:extLst>
        </xdr:cNvPr>
        <xdr:cNvPicPr>
          <a:picLocks noChangeAspect="1"/>
        </xdr:cNvPicPr>
      </xdr:nvPicPr>
      <xdr:blipFill>
        <a:blip xmlns:r="http://schemas.openxmlformats.org/officeDocument/2006/relationships" r:embed="rId2"/>
        <a:stretch>
          <a:fillRect/>
        </a:stretch>
      </xdr:blipFill>
      <xdr:spPr>
        <a:xfrm>
          <a:off x="13039725" y="3733800"/>
          <a:ext cx="5126919" cy="2652344"/>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Immagine che contiene cielo, aria aperta, albero, Materiale composito
Descrizione generata automaticamente</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36D9CC6-08B6-4D5C-8A10-492F65EE9578}" name="Table9" displayName="Table9" ref="B2:B6" totalsRowShown="0">
  <autoFilter ref="B2:B6" xr:uid="{636D9CC6-08B6-4D5C-8A10-492F65EE9578}"/>
  <tableColumns count="1">
    <tableColumn id="1" xr3:uid="{FD6A2DF9-C214-41A6-AB48-6621726920E9}" name="GIRAFFE"/>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866DE53-6404-46CE-8A5A-D9B2CF8DB25A}" name="Table1" displayName="Table1" ref="D2:G13" totalsRowShown="0" headerRowBorderDxfId="16" tableBorderDxfId="15" totalsRowBorderDxfId="14">
  <autoFilter ref="D2:G13" xr:uid="{6866DE53-6404-46CE-8A5A-D9B2CF8DB25A}"/>
  <tableColumns count="4">
    <tableColumn id="1" xr3:uid="{C99DA0EB-8F7C-4545-9A23-7F186686331C}" name="GIRAFFE" dataDxfId="13"/>
    <tableColumn id="2" xr3:uid="{5F29EC4B-D476-4705-9576-8B7B058521AB}" name="Length" dataDxfId="12"/>
    <tableColumn id="3" xr3:uid="{5060FAF7-B84E-40F4-BC9B-87013E760A02}" name="GIR&amp;Length" dataDxfId="11">
      <calculatedColumnFormula>D3&amp;"_"&amp;E3</calculatedColumnFormula>
    </tableColumn>
    <tableColumn id="4" xr3:uid="{C9FDC1EB-5447-4734-A2BD-C9CF91DD0BC2}" name="Column1" dataDxfId="10"/>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F0ABB3A-8E25-47E8-9314-BDF592652B2B}" name="Table2" displayName="Table2" ref="I2:M8" totalsRowShown="0" headerRowDxfId="9" dataDxfId="7" headerRowBorderDxfId="8" tableBorderDxfId="6" totalsRowBorderDxfId="5">
  <autoFilter ref="I2:M8" xr:uid="{8F0ABB3A-8E25-47E8-9314-BDF592652B2B}"/>
  <tableColumns count="5">
    <tableColumn id="1" xr3:uid="{F3AA6301-97FF-41B5-A72B-1149944E76E2}" name="Number screws " dataDxfId="4"/>
    <tableColumn id="2" xr3:uid="{7879FE8B-CCE7-4DA3-A5BD-B366F07375F6}" name="HBSPLATE 10mm" dataDxfId="3"/>
    <tableColumn id="3" xr3:uid="{1D6EEE6D-0E05-4830-A7B2-3C2A80485BF9}" name="Column1" dataDxfId="2"/>
    <tableColumn id="4" xr3:uid="{5615526D-5146-464B-AD4B-810483B57FA4}" name="Column2" dataDxfId="1"/>
    <tableColumn id="5" xr3:uid="{BE41976E-BD7A-47A2-8AB5-1E0886A0331F}" name="Column3" dataDxfId="0"/>
  </tableColumns>
  <tableStyleInfo name="TableStyleMedium15"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rothoblaas.com/privacy-policy"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3.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74D36-7B58-4862-87E7-DE878A84DDA2}">
  <sheetPr codeName="Foglio13"/>
  <dimension ref="A1:K65"/>
  <sheetViews>
    <sheetView showGridLines="0" showRowColHeaders="0" tabSelected="1" zoomScaleNormal="100" workbookViewId="0">
      <selection activeCell="A63" sqref="A63:F65"/>
    </sheetView>
  </sheetViews>
  <sheetFormatPr baseColWidth="10" defaultColWidth="0" defaultRowHeight="12.75" customHeight="1" zeroHeight="1" x14ac:dyDescent="0.2"/>
  <cols>
    <col min="1" max="2" width="6.44140625" style="17" customWidth="1"/>
    <col min="3" max="3" width="21.33203125" style="17" customWidth="1"/>
    <col min="4" max="4" width="89.88671875" style="17" customWidth="1"/>
    <col min="5" max="5" width="21.33203125" style="17" customWidth="1"/>
    <col min="6" max="6" width="6.44140625" style="17" customWidth="1"/>
    <col min="7" max="16384" width="0" style="17" hidden="1"/>
  </cols>
  <sheetData>
    <row r="1" spans="1:11" ht="12.6" x14ac:dyDescent="0.2">
      <c r="A1" s="16"/>
      <c r="B1" s="16"/>
      <c r="C1" s="16"/>
      <c r="D1" s="16"/>
      <c r="E1" s="16"/>
      <c r="F1" s="16"/>
    </row>
    <row r="2" spans="1:11" ht="12.9" customHeight="1" x14ac:dyDescent="0.2">
      <c r="A2" s="16"/>
      <c r="B2" s="16"/>
      <c r="C2" s="16"/>
      <c r="D2" s="106" t="s">
        <v>0</v>
      </c>
      <c r="E2" s="18" t="s">
        <v>1</v>
      </c>
      <c r="F2" s="16"/>
    </row>
    <row r="3" spans="1:11" ht="12.6" x14ac:dyDescent="0.2">
      <c r="A3" s="16"/>
      <c r="B3" s="16"/>
      <c r="C3" s="16"/>
      <c r="D3" s="106"/>
      <c r="E3" s="107" t="s">
        <v>2</v>
      </c>
      <c r="F3" s="16"/>
    </row>
    <row r="4" spans="1:11" ht="12.6" x14ac:dyDescent="0.2">
      <c r="A4" s="16"/>
      <c r="B4" s="16"/>
      <c r="C4" s="16"/>
      <c r="D4" s="106"/>
      <c r="E4" s="107"/>
      <c r="F4" s="16"/>
    </row>
    <row r="5" spans="1:11" ht="12.6" x14ac:dyDescent="0.2">
      <c r="A5" s="16"/>
      <c r="B5" s="16"/>
      <c r="C5" s="16"/>
      <c r="D5" s="16"/>
      <c r="E5" s="16"/>
      <c r="F5" s="16"/>
    </row>
    <row r="6" spans="1:11" ht="16.2" x14ac:dyDescent="0.25">
      <c r="A6" s="16"/>
      <c r="B6" s="16"/>
      <c r="C6" s="16"/>
      <c r="D6" s="19" t="s">
        <v>3</v>
      </c>
      <c r="E6" s="16"/>
      <c r="F6" s="16"/>
    </row>
    <row r="7" spans="1:11" ht="12.75" customHeight="1" x14ac:dyDescent="0.2">
      <c r="A7" s="16"/>
      <c r="B7" s="16"/>
      <c r="C7" s="108" t="s">
        <v>4</v>
      </c>
      <c r="D7" s="108"/>
      <c r="E7" s="108"/>
      <c r="F7" s="16"/>
    </row>
    <row r="8" spans="1:11" ht="18" customHeight="1" x14ac:dyDescent="0.2">
      <c r="A8" s="16"/>
      <c r="B8" s="16"/>
      <c r="C8" s="108"/>
      <c r="D8" s="108"/>
      <c r="E8" s="108"/>
      <c r="F8" s="16"/>
    </row>
    <row r="9" spans="1:11" ht="18" customHeight="1" x14ac:dyDescent="0.2">
      <c r="A9" s="16"/>
      <c r="B9" s="16"/>
      <c r="C9" s="108"/>
      <c r="D9" s="108"/>
      <c r="E9" s="108"/>
      <c r="F9" s="16"/>
    </row>
    <row r="10" spans="1:11" ht="12.6" x14ac:dyDescent="0.2">
      <c r="A10" s="16"/>
      <c r="B10" s="16"/>
      <c r="C10" s="16"/>
      <c r="D10" s="16"/>
      <c r="E10" s="16"/>
      <c r="F10" s="16"/>
    </row>
    <row r="11" spans="1:11" ht="12.6" x14ac:dyDescent="0.2">
      <c r="A11" s="20"/>
      <c r="B11" s="20"/>
      <c r="C11" s="20"/>
      <c r="D11" s="20"/>
      <c r="E11" s="20"/>
      <c r="F11" s="20"/>
    </row>
    <row r="12" spans="1:11" ht="264" customHeight="1" x14ac:dyDescent="0.2">
      <c r="A12" s="20"/>
      <c r="B12" s="109" t="e" vm="1">
        <v>#VALUE!</v>
      </c>
      <c r="C12" s="109"/>
      <c r="D12" s="109"/>
      <c r="E12" s="109"/>
      <c r="F12" s="20"/>
    </row>
    <row r="13" spans="1:11" ht="12.6" x14ac:dyDescent="0.2">
      <c r="A13" s="20"/>
      <c r="B13" s="20"/>
      <c r="C13" s="20"/>
      <c r="D13" s="20"/>
      <c r="E13" s="20"/>
      <c r="F13" s="20"/>
    </row>
    <row r="14" spans="1:11" ht="13.8" x14ac:dyDescent="0.2">
      <c r="A14" s="20"/>
      <c r="B14" s="21" t="s">
        <v>5</v>
      </c>
      <c r="C14" s="20"/>
      <c r="D14" s="20"/>
      <c r="E14" s="20"/>
      <c r="F14" s="20"/>
    </row>
    <row r="15" spans="1:11" ht="12.6" x14ac:dyDescent="0.2">
      <c r="A15" s="20"/>
      <c r="B15" s="20"/>
      <c r="C15" s="22"/>
      <c r="D15" s="22"/>
      <c r="E15" s="22"/>
      <c r="F15" s="20"/>
    </row>
    <row r="16" spans="1:11" ht="200.1" customHeight="1" x14ac:dyDescent="0.2">
      <c r="A16" s="20"/>
      <c r="B16" s="20"/>
      <c r="C16" s="102" t="s">
        <v>6</v>
      </c>
      <c r="D16" s="102"/>
      <c r="E16" s="102"/>
      <c r="F16" s="20"/>
      <c r="K16" s="24"/>
    </row>
    <row r="17" spans="1:9" ht="12.6" x14ac:dyDescent="0.2">
      <c r="A17" s="20"/>
      <c r="B17" s="20"/>
      <c r="C17" s="25"/>
      <c r="D17" s="22"/>
      <c r="E17" s="22"/>
      <c r="F17" s="20"/>
    </row>
    <row r="18" spans="1:9" ht="13.8" x14ac:dyDescent="0.2">
      <c r="A18" s="20"/>
      <c r="B18" s="21" t="s">
        <v>7</v>
      </c>
      <c r="C18" s="25"/>
      <c r="D18" s="22"/>
      <c r="E18" s="22"/>
      <c r="F18" s="20"/>
    </row>
    <row r="19" spans="1:9" ht="12.6" x14ac:dyDescent="0.2">
      <c r="A19" s="20"/>
      <c r="B19" s="20"/>
      <c r="C19" s="25"/>
      <c r="D19" s="22"/>
      <c r="E19" s="22"/>
      <c r="F19" s="20"/>
    </row>
    <row r="20" spans="1:9" ht="39.9" customHeight="1" x14ac:dyDescent="0.2">
      <c r="A20" s="20"/>
      <c r="B20" s="26"/>
      <c r="C20" s="104" t="s">
        <v>8</v>
      </c>
      <c r="D20" s="105"/>
      <c r="E20" s="105"/>
      <c r="F20" s="20"/>
      <c r="I20" s="27"/>
    </row>
    <row r="21" spans="1:9" ht="12.6" x14ac:dyDescent="0.2">
      <c r="A21" s="20"/>
      <c r="B21" s="20"/>
      <c r="C21" s="23"/>
      <c r="D21" s="22"/>
      <c r="E21" s="22"/>
      <c r="F21" s="20"/>
    </row>
    <row r="22" spans="1:9" ht="13.8" x14ac:dyDescent="0.2">
      <c r="A22" s="20"/>
      <c r="B22" s="21" t="s">
        <v>9</v>
      </c>
      <c r="C22" s="25"/>
      <c r="D22" s="22"/>
      <c r="E22" s="22"/>
      <c r="F22" s="20"/>
    </row>
    <row r="23" spans="1:9" ht="12.6" x14ac:dyDescent="0.2">
      <c r="A23" s="20"/>
      <c r="B23" s="20"/>
      <c r="C23" s="25"/>
      <c r="D23" s="22"/>
      <c r="E23" s="22"/>
      <c r="F23" s="20"/>
    </row>
    <row r="24" spans="1:9" ht="153" customHeight="1" x14ac:dyDescent="0.2">
      <c r="A24" s="20"/>
      <c r="B24" s="20"/>
      <c r="C24" s="102" t="s">
        <v>10</v>
      </c>
      <c r="D24" s="102"/>
      <c r="E24" s="102"/>
      <c r="F24" s="20"/>
    </row>
    <row r="25" spans="1:9" ht="12.6" x14ac:dyDescent="0.2">
      <c r="A25" s="20"/>
      <c r="B25" s="20"/>
      <c r="C25" s="23"/>
      <c r="D25" s="22"/>
      <c r="E25" s="22"/>
      <c r="F25" s="20"/>
    </row>
    <row r="26" spans="1:9" ht="13.8" x14ac:dyDescent="0.2">
      <c r="A26" s="20"/>
      <c r="B26" s="21" t="s">
        <v>11</v>
      </c>
      <c r="C26" s="22"/>
      <c r="D26" s="22"/>
      <c r="E26" s="22"/>
      <c r="F26" s="20"/>
    </row>
    <row r="27" spans="1:9" ht="12.6" x14ac:dyDescent="0.2">
      <c r="A27" s="20"/>
      <c r="B27" s="20"/>
      <c r="C27" s="23"/>
      <c r="D27" s="22"/>
      <c r="E27" s="22"/>
      <c r="F27" s="20"/>
    </row>
    <row r="28" spans="1:9" ht="306" customHeight="1" x14ac:dyDescent="0.2">
      <c r="A28" s="20"/>
      <c r="B28" s="20"/>
      <c r="C28" s="102" t="s">
        <v>12</v>
      </c>
      <c r="D28" s="102"/>
      <c r="E28" s="102"/>
      <c r="F28" s="20"/>
    </row>
    <row r="29" spans="1:9" ht="12.6" x14ac:dyDescent="0.2">
      <c r="A29" s="20"/>
      <c r="B29" s="20"/>
      <c r="C29" s="23"/>
      <c r="D29" s="22"/>
      <c r="E29" s="22"/>
      <c r="F29" s="20"/>
    </row>
    <row r="30" spans="1:9" ht="13.8" x14ac:dyDescent="0.2">
      <c r="A30" s="20"/>
      <c r="B30" s="21" t="s">
        <v>13</v>
      </c>
      <c r="C30" s="22"/>
      <c r="D30" s="22"/>
      <c r="E30" s="22"/>
      <c r="F30" s="20"/>
    </row>
    <row r="31" spans="1:9" ht="12.6" x14ac:dyDescent="0.2">
      <c r="A31" s="20"/>
      <c r="B31" s="20"/>
      <c r="C31" s="23"/>
      <c r="D31" s="22"/>
      <c r="E31" s="22"/>
      <c r="F31" s="20"/>
    </row>
    <row r="32" spans="1:9" ht="63.9" customHeight="1" x14ac:dyDescent="0.2">
      <c r="A32" s="20"/>
      <c r="B32" s="20"/>
      <c r="C32" s="102" t="s">
        <v>14</v>
      </c>
      <c r="D32" s="102"/>
      <c r="E32" s="102"/>
      <c r="F32" s="20"/>
    </row>
    <row r="33" spans="1:6" ht="12.6" x14ac:dyDescent="0.2">
      <c r="A33" s="20"/>
      <c r="B33" s="20"/>
      <c r="C33" s="23"/>
      <c r="D33" s="22"/>
      <c r="E33" s="22"/>
      <c r="F33" s="20"/>
    </row>
    <row r="34" spans="1:6" ht="13.8" x14ac:dyDescent="0.2">
      <c r="A34" s="20"/>
      <c r="B34" s="21" t="s">
        <v>15</v>
      </c>
      <c r="C34" s="22"/>
      <c r="D34" s="22"/>
      <c r="E34" s="22"/>
      <c r="F34" s="20"/>
    </row>
    <row r="35" spans="1:6" ht="12.6" x14ac:dyDescent="0.2">
      <c r="A35" s="20"/>
      <c r="B35" s="20"/>
      <c r="C35" s="23"/>
      <c r="D35" s="22"/>
      <c r="E35" s="22"/>
      <c r="F35" s="20"/>
    </row>
    <row r="36" spans="1:6" ht="102" customHeight="1" x14ac:dyDescent="0.2">
      <c r="A36" s="20"/>
      <c r="B36" s="20"/>
      <c r="C36" s="102" t="s">
        <v>16</v>
      </c>
      <c r="D36" s="102"/>
      <c r="E36" s="102"/>
      <c r="F36" s="20"/>
    </row>
    <row r="37" spans="1:6" ht="12.6" x14ac:dyDescent="0.2">
      <c r="A37" s="20"/>
      <c r="B37" s="20"/>
      <c r="C37" s="23"/>
      <c r="D37" s="22"/>
      <c r="E37" s="22"/>
      <c r="F37" s="20"/>
    </row>
    <row r="38" spans="1:6" ht="13.8" x14ac:dyDescent="0.2">
      <c r="A38" s="20"/>
      <c r="B38" s="21" t="s">
        <v>17</v>
      </c>
      <c r="C38" s="22"/>
      <c r="D38" s="22"/>
      <c r="E38" s="22"/>
      <c r="F38" s="20"/>
    </row>
    <row r="39" spans="1:6" ht="12.6" x14ac:dyDescent="0.2">
      <c r="A39" s="20"/>
      <c r="B39" s="20"/>
      <c r="C39" s="23"/>
      <c r="D39" s="22"/>
      <c r="E39" s="22"/>
      <c r="F39" s="20"/>
    </row>
    <row r="40" spans="1:6" ht="280.5" customHeight="1" x14ac:dyDescent="0.2">
      <c r="A40" s="20"/>
      <c r="B40" s="20"/>
      <c r="C40" s="102" t="s">
        <v>18</v>
      </c>
      <c r="D40" s="102"/>
      <c r="E40" s="102"/>
      <c r="F40" s="20"/>
    </row>
    <row r="41" spans="1:6" ht="12.6" x14ac:dyDescent="0.2">
      <c r="A41" s="20"/>
      <c r="B41" s="20"/>
      <c r="C41" s="23"/>
      <c r="D41" s="22"/>
      <c r="E41" s="22"/>
      <c r="F41" s="20"/>
    </row>
    <row r="42" spans="1:6" ht="13.8" x14ac:dyDescent="0.2">
      <c r="A42" s="20"/>
      <c r="B42" s="21" t="s">
        <v>19</v>
      </c>
      <c r="C42" s="22"/>
      <c r="D42" s="22"/>
      <c r="E42" s="22"/>
      <c r="F42" s="20"/>
    </row>
    <row r="43" spans="1:6" ht="12.6" x14ac:dyDescent="0.2">
      <c r="A43" s="20"/>
      <c r="B43" s="20"/>
      <c r="C43" s="23"/>
      <c r="D43" s="22"/>
      <c r="E43" s="22"/>
      <c r="F43" s="20"/>
    </row>
    <row r="44" spans="1:6" ht="51" customHeight="1" x14ac:dyDescent="0.2">
      <c r="A44" s="20"/>
      <c r="B44" s="20"/>
      <c r="C44" s="102" t="s">
        <v>20</v>
      </c>
      <c r="D44" s="102"/>
      <c r="E44" s="102"/>
      <c r="F44" s="20"/>
    </row>
    <row r="45" spans="1:6" ht="12.6" x14ac:dyDescent="0.2">
      <c r="A45" s="20"/>
      <c r="B45" s="20"/>
      <c r="C45" s="23"/>
      <c r="D45" s="22"/>
      <c r="E45" s="22"/>
      <c r="F45" s="20"/>
    </row>
    <row r="46" spans="1:6" ht="13.8" x14ac:dyDescent="0.2">
      <c r="A46" s="20"/>
      <c r="B46" s="21" t="s">
        <v>21</v>
      </c>
      <c r="C46" s="22"/>
      <c r="D46" s="22"/>
      <c r="E46" s="22"/>
      <c r="F46" s="20"/>
    </row>
    <row r="47" spans="1:6" ht="12.6" x14ac:dyDescent="0.2">
      <c r="A47" s="20"/>
      <c r="B47" s="20"/>
      <c r="C47" s="23"/>
      <c r="D47" s="22"/>
      <c r="E47" s="22"/>
      <c r="F47" s="20"/>
    </row>
    <row r="48" spans="1:6" ht="51" customHeight="1" x14ac:dyDescent="0.2">
      <c r="A48" s="20"/>
      <c r="B48" s="20"/>
      <c r="C48" s="102" t="s">
        <v>22</v>
      </c>
      <c r="D48" s="102"/>
      <c r="E48" s="102"/>
      <c r="F48" s="20"/>
    </row>
    <row r="49" spans="1:10" ht="12.6" x14ac:dyDescent="0.2">
      <c r="A49" s="20"/>
      <c r="B49" s="20"/>
      <c r="C49" s="23"/>
      <c r="D49" s="22"/>
      <c r="E49" s="22"/>
      <c r="F49" s="20"/>
    </row>
    <row r="50" spans="1:10" ht="13.8" x14ac:dyDescent="0.2">
      <c r="A50" s="20"/>
      <c r="B50" s="21" t="s">
        <v>23</v>
      </c>
      <c r="C50" s="22"/>
      <c r="D50" s="22"/>
      <c r="E50" s="22"/>
      <c r="F50" s="20"/>
    </row>
    <row r="51" spans="1:10" ht="12.6" x14ac:dyDescent="0.2">
      <c r="A51" s="20"/>
      <c r="B51" s="20"/>
      <c r="C51" s="23"/>
      <c r="D51" s="22"/>
      <c r="E51" s="22"/>
      <c r="F51" s="20"/>
    </row>
    <row r="52" spans="1:10" ht="25.5" customHeight="1" x14ac:dyDescent="0.2">
      <c r="A52" s="20"/>
      <c r="B52" s="20"/>
      <c r="C52" s="102" t="s">
        <v>24</v>
      </c>
      <c r="D52" s="102"/>
      <c r="E52" s="102"/>
      <c r="F52" s="20"/>
    </row>
    <row r="53" spans="1:10" ht="12.6" x14ac:dyDescent="0.2">
      <c r="A53" s="20"/>
      <c r="B53" s="20"/>
      <c r="C53" s="23"/>
      <c r="D53" s="22"/>
      <c r="E53" s="22"/>
      <c r="F53" s="20"/>
    </row>
    <row r="54" spans="1:10" ht="13.8" x14ac:dyDescent="0.2">
      <c r="A54" s="20"/>
      <c r="B54" s="21" t="s">
        <v>25</v>
      </c>
      <c r="C54" s="22"/>
      <c r="D54" s="22"/>
      <c r="E54" s="22"/>
      <c r="F54" s="20"/>
      <c r="J54" s="28"/>
    </row>
    <row r="55" spans="1:10" ht="12.6" x14ac:dyDescent="0.2">
      <c r="A55" s="20"/>
      <c r="B55" s="20"/>
      <c r="C55" s="23"/>
      <c r="D55" s="22"/>
      <c r="E55" s="22"/>
      <c r="F55" s="20"/>
    </row>
    <row r="56" spans="1:10" ht="12.75" customHeight="1" x14ac:dyDescent="0.2">
      <c r="A56" s="20"/>
      <c r="B56" s="20"/>
      <c r="C56" s="102" t="s">
        <v>26</v>
      </c>
      <c r="D56" s="102"/>
      <c r="E56" s="102"/>
      <c r="F56" s="20"/>
    </row>
    <row r="57" spans="1:10" ht="12.6" x14ac:dyDescent="0.2">
      <c r="A57" s="20"/>
      <c r="B57" s="20"/>
      <c r="C57" s="23"/>
      <c r="D57" s="22"/>
      <c r="E57" s="22"/>
      <c r="F57" s="20"/>
    </row>
    <row r="58" spans="1:10" ht="13.8" x14ac:dyDescent="0.2">
      <c r="A58" s="20"/>
      <c r="B58" s="21" t="s">
        <v>27</v>
      </c>
      <c r="C58" s="22"/>
      <c r="D58" s="22"/>
      <c r="E58" s="22"/>
      <c r="F58" s="20"/>
    </row>
    <row r="59" spans="1:10" ht="12.75" customHeight="1" x14ac:dyDescent="0.2">
      <c r="A59" s="20"/>
      <c r="B59" s="20"/>
      <c r="C59" s="23"/>
      <c r="D59" s="22"/>
      <c r="E59" s="22"/>
      <c r="F59" s="20"/>
    </row>
    <row r="60" spans="1:10" ht="12.75" customHeight="1" x14ac:dyDescent="0.2">
      <c r="A60" s="20"/>
      <c r="B60" s="20"/>
      <c r="C60" s="102" t="s">
        <v>28</v>
      </c>
      <c r="D60" s="102"/>
      <c r="E60" s="102"/>
      <c r="F60" s="20"/>
    </row>
    <row r="61" spans="1:10" ht="12.75" customHeight="1" x14ac:dyDescent="0.2">
      <c r="A61" s="20"/>
      <c r="B61" s="20"/>
      <c r="C61" s="103" t="s">
        <v>29</v>
      </c>
      <c r="D61" s="102"/>
      <c r="E61" s="102"/>
      <c r="F61" s="20"/>
    </row>
    <row r="62" spans="1:10" ht="12.75" customHeight="1" x14ac:dyDescent="0.2">
      <c r="A62" s="20"/>
      <c r="B62" s="20"/>
      <c r="C62" s="20"/>
      <c r="D62" s="20"/>
      <c r="E62" s="20"/>
      <c r="F62" s="20"/>
    </row>
    <row r="63" spans="1:10" ht="12.6" x14ac:dyDescent="0.2">
      <c r="A63" s="101" t="s">
        <v>30</v>
      </c>
      <c r="B63" s="101"/>
      <c r="C63" s="101"/>
      <c r="D63" s="101"/>
      <c r="E63" s="101"/>
      <c r="F63" s="101"/>
    </row>
    <row r="64" spans="1:10" ht="12.6" x14ac:dyDescent="0.2">
      <c r="A64" s="101"/>
      <c r="B64" s="101"/>
      <c r="C64" s="101"/>
      <c r="D64" s="101"/>
      <c r="E64" s="101"/>
      <c r="F64" s="101"/>
    </row>
    <row r="65" spans="1:6" ht="12.6" x14ac:dyDescent="0.2">
      <c r="A65" s="101"/>
      <c r="B65" s="101"/>
      <c r="C65" s="101"/>
      <c r="D65" s="101"/>
      <c r="E65" s="101"/>
      <c r="F65" s="101"/>
    </row>
  </sheetData>
  <sheetProtection algorithmName="SHA-512" hashValue="Gj7vWXSxS2LhqpfsP+uzFlk03u33V31KGPRP40SvTLBkRbzRKgb7LOqwHp3DfSNOAvKaPNOHq1vowS3fMGP7UQ==" saltValue="osQLXQgYyBDqNQf41WPkAQ==" spinCount="100000" sheet="1" objects="1" scenarios="1"/>
  <mergeCells count="18">
    <mergeCell ref="C20:E20"/>
    <mergeCell ref="D2:D4"/>
    <mergeCell ref="E3:E4"/>
    <mergeCell ref="C7:E9"/>
    <mergeCell ref="B12:E12"/>
    <mergeCell ref="C16:E16"/>
    <mergeCell ref="A63:F65"/>
    <mergeCell ref="C24:E24"/>
    <mergeCell ref="C28:E28"/>
    <mergeCell ref="C32:E32"/>
    <mergeCell ref="C36:E36"/>
    <mergeCell ref="C40:E40"/>
    <mergeCell ref="C44:E44"/>
    <mergeCell ref="C48:E48"/>
    <mergeCell ref="C52:E52"/>
    <mergeCell ref="C56:E56"/>
    <mergeCell ref="C60:E60"/>
    <mergeCell ref="C61:E61"/>
  </mergeCells>
  <hyperlinks>
    <hyperlink ref="C61" r:id="rId1" xr:uid="{728C7440-2588-4289-ABFC-9997DC32140F}"/>
  </hyperlinks>
  <pageMargins left="0.7" right="0.7" top="0.38666666666666666" bottom="0.49541666666666667" header="0.3" footer="0.3"/>
  <pageSetup paperSize="9" scale="58" orientation="portrait" horizontalDpi="1200" verticalDpi="1200" r:id="rId2"/>
  <colBreaks count="1" manualBreakCount="1">
    <brk id="6"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4A9FD-A929-4853-BA30-438E64CCBCFE}">
  <sheetPr codeName="Foglio1"/>
  <dimension ref="B2:S193"/>
  <sheetViews>
    <sheetView showGridLines="0" showRuler="0" view="pageLayout" topLeftCell="B2" zoomScale="109" zoomScaleNormal="115" zoomScaleSheetLayoutView="100" zoomScalePageLayoutView="109" workbookViewId="0">
      <selection activeCell="D4" sqref="D4:H4"/>
    </sheetView>
  </sheetViews>
  <sheetFormatPr baseColWidth="10" defaultColWidth="0" defaultRowHeight="14.4" zeroHeight="1" x14ac:dyDescent="0.3"/>
  <cols>
    <col min="1" max="1" width="9.109375" hidden="1" customWidth="1"/>
    <col min="2" max="3" width="10.6640625" customWidth="1"/>
    <col min="4" max="4" width="10.6640625" style="33" customWidth="1"/>
    <col min="5" max="5" width="9.109375" style="1" customWidth="1"/>
    <col min="6" max="6" width="9.109375" customWidth="1"/>
    <col min="7" max="7" width="10.6640625" style="1" customWidth="1"/>
    <col min="8" max="9" width="9.109375" customWidth="1"/>
    <col min="10" max="10" width="14" style="35" customWidth="1"/>
    <col min="11" max="16384" width="9.109375" hidden="1"/>
  </cols>
  <sheetData>
    <row r="2" spans="2:10" ht="20.100000000000001" customHeight="1" x14ac:dyDescent="0.3">
      <c r="B2" s="64" t="s">
        <v>31</v>
      </c>
      <c r="C2" s="65"/>
      <c r="D2" s="66"/>
      <c r="E2" s="65"/>
      <c r="F2" s="65"/>
      <c r="G2" s="67"/>
      <c r="H2" s="65"/>
      <c r="I2" s="65"/>
      <c r="J2" s="68"/>
    </row>
    <row r="3" spans="2:10" ht="5.0999999999999996" customHeight="1" x14ac:dyDescent="0.3">
      <c r="B3" s="50"/>
      <c r="C3" s="51"/>
      <c r="D3" s="52"/>
      <c r="E3" s="51"/>
      <c r="F3" s="51"/>
      <c r="G3" s="53"/>
      <c r="H3" s="51"/>
      <c r="I3" s="51"/>
      <c r="J3" s="54"/>
    </row>
    <row r="4" spans="2:10" x14ac:dyDescent="0.3">
      <c r="B4" s="111" t="s">
        <v>32</v>
      </c>
      <c r="C4" s="111"/>
      <c r="D4" s="112" t="s">
        <v>33</v>
      </c>
      <c r="E4" s="112"/>
      <c r="F4" s="112"/>
      <c r="G4" s="112"/>
      <c r="H4" s="112"/>
    </row>
    <row r="5" spans="2:10" x14ac:dyDescent="0.3">
      <c r="B5" s="111" t="s">
        <v>34</v>
      </c>
      <c r="C5" s="111"/>
      <c r="D5" s="112" t="s">
        <v>33</v>
      </c>
      <c r="E5" s="112"/>
      <c r="F5" s="112"/>
      <c r="G5" s="112"/>
      <c r="H5" s="112"/>
      <c r="I5" t="s">
        <v>35</v>
      </c>
    </row>
    <row r="6" spans="2:10" x14ac:dyDescent="0.3">
      <c r="B6" s="49" t="s">
        <v>36</v>
      </c>
      <c r="C6" s="49"/>
      <c r="D6" s="112" t="s">
        <v>33</v>
      </c>
      <c r="E6" s="112"/>
      <c r="F6" s="112"/>
      <c r="G6" s="112"/>
      <c r="H6" s="112"/>
    </row>
    <row r="7" spans="2:10" ht="5.0999999999999996" customHeight="1" x14ac:dyDescent="0.3">
      <c r="E7"/>
      <c r="G7" s="75"/>
    </row>
    <row r="8" spans="2:10" ht="20.100000000000001" customHeight="1" x14ac:dyDescent="0.3">
      <c r="B8" s="64" t="s">
        <v>37</v>
      </c>
      <c r="C8" s="65"/>
      <c r="D8" s="66"/>
      <c r="E8" s="65"/>
      <c r="F8" s="65"/>
      <c r="G8" s="67" t="s">
        <v>38</v>
      </c>
      <c r="H8" s="65"/>
      <c r="I8" s="65"/>
      <c r="J8" s="68"/>
    </row>
    <row r="9" spans="2:10" ht="5.0999999999999996" customHeight="1" x14ac:dyDescent="0.3">
      <c r="D9" s="69"/>
      <c r="G9" s="70"/>
      <c r="H9" s="71"/>
    </row>
    <row r="10" spans="2:10" x14ac:dyDescent="0.3">
      <c r="B10" t="s">
        <v>39</v>
      </c>
      <c r="D10" s="69" t="s">
        <v>40</v>
      </c>
      <c r="E10" s="29">
        <v>0.5</v>
      </c>
      <c r="F10" t="s">
        <v>41</v>
      </c>
      <c r="G10" s="72">
        <f>-1*E10</f>
        <v>-0.5</v>
      </c>
      <c r="H10" s="71" t="s">
        <v>41</v>
      </c>
      <c r="I10" t="s">
        <v>42</v>
      </c>
    </row>
    <row r="11" spans="2:10" ht="5.0999999999999996" customHeight="1" x14ac:dyDescent="0.3">
      <c r="D11" s="69"/>
      <c r="G11" s="70"/>
      <c r="H11" s="71"/>
    </row>
    <row r="12" spans="2:10" ht="15" customHeight="1" x14ac:dyDescent="0.3">
      <c r="B12" s="113" t="s">
        <v>43</v>
      </c>
      <c r="C12" s="113"/>
      <c r="D12" s="114"/>
      <c r="E12" s="113"/>
      <c r="F12" s="113"/>
      <c r="G12" s="113"/>
      <c r="H12" s="113"/>
      <c r="I12" s="113"/>
      <c r="J12" s="113"/>
    </row>
    <row r="13" spans="2:10" x14ac:dyDescent="0.3">
      <c r="B13" s="113" t="s">
        <v>44</v>
      </c>
      <c r="C13" s="113"/>
      <c r="D13" s="114"/>
      <c r="E13" s="113"/>
      <c r="F13" s="113"/>
      <c r="G13" s="113"/>
      <c r="H13" s="113"/>
      <c r="I13" s="113"/>
      <c r="J13" s="113"/>
    </row>
    <row r="14" spans="2:10" ht="5.0999999999999996" customHeight="1" x14ac:dyDescent="0.3">
      <c r="B14" s="43"/>
      <c r="C14" s="43"/>
      <c r="D14" s="44"/>
      <c r="E14" s="43"/>
      <c r="F14" s="43"/>
      <c r="G14" s="43"/>
      <c r="H14" s="43"/>
      <c r="I14" s="43"/>
    </row>
    <row r="15" spans="2:10" ht="20.100000000000001" customHeight="1" x14ac:dyDescent="0.3">
      <c r="B15" s="64" t="s">
        <v>45</v>
      </c>
      <c r="C15" s="65"/>
      <c r="D15" s="66"/>
      <c r="E15" s="65"/>
      <c r="F15" s="65"/>
      <c r="G15" s="67"/>
      <c r="H15" s="65"/>
      <c r="I15" s="65"/>
      <c r="J15" s="68"/>
    </row>
    <row r="16" spans="2:10" ht="5.0999999999999996" customHeight="1" x14ac:dyDescent="0.3">
      <c r="D16" s="69"/>
      <c r="G16" s="70"/>
      <c r="H16" s="71"/>
    </row>
    <row r="17" spans="2:10" x14ac:dyDescent="0.3">
      <c r="B17" t="s">
        <v>46</v>
      </c>
      <c r="D17" s="33" t="s">
        <v>47</v>
      </c>
      <c r="E17" s="29">
        <v>3</v>
      </c>
      <c r="F17" t="s">
        <v>48</v>
      </c>
      <c r="G17" s="74">
        <f>E17</f>
        <v>3</v>
      </c>
      <c r="H17" s="71" t="s">
        <v>48</v>
      </c>
      <c r="I17" s="43"/>
    </row>
    <row r="18" spans="2:10" x14ac:dyDescent="0.3">
      <c r="B18" t="s">
        <v>49</v>
      </c>
      <c r="D18" s="33" t="s">
        <v>50</v>
      </c>
      <c r="E18" s="29">
        <v>12</v>
      </c>
      <c r="F18" t="s">
        <v>48</v>
      </c>
      <c r="G18" s="74">
        <f>E18</f>
        <v>12</v>
      </c>
      <c r="H18" s="71" t="s">
        <v>48</v>
      </c>
      <c r="I18" s="43"/>
    </row>
    <row r="19" spans="2:10" x14ac:dyDescent="0.3">
      <c r="B19" t="s">
        <v>51</v>
      </c>
      <c r="D19" s="33" t="s">
        <v>52</v>
      </c>
      <c r="E19" s="63">
        <f>E18*E17</f>
        <v>36</v>
      </c>
      <c r="F19" t="s">
        <v>166</v>
      </c>
      <c r="G19" s="74">
        <f>E19</f>
        <v>36</v>
      </c>
      <c r="H19" s="71" t="s">
        <v>48</v>
      </c>
      <c r="I19" s="43"/>
    </row>
    <row r="20" spans="2:10" ht="5.0999999999999996" customHeight="1" x14ac:dyDescent="0.3">
      <c r="B20" s="43"/>
      <c r="C20" s="43"/>
      <c r="D20" s="44"/>
      <c r="E20" s="43"/>
      <c r="F20" s="43"/>
      <c r="G20" s="43"/>
      <c r="H20" s="43"/>
      <c r="I20" s="43"/>
    </row>
    <row r="21" spans="2:10" ht="20.100000000000001" customHeight="1" x14ac:dyDescent="0.3">
      <c r="B21" s="64" t="s">
        <v>53</v>
      </c>
      <c r="C21" s="65"/>
      <c r="D21" s="66"/>
      <c r="E21" s="65"/>
      <c r="F21" s="65"/>
      <c r="G21" s="67"/>
      <c r="H21" s="65"/>
      <c r="I21" s="65"/>
      <c r="J21" s="68"/>
    </row>
    <row r="22" spans="2:10" ht="5.0999999999999996" customHeight="1" x14ac:dyDescent="0.3">
      <c r="D22" s="69"/>
      <c r="G22" s="70"/>
      <c r="H22" s="71"/>
    </row>
    <row r="23" spans="2:10" x14ac:dyDescent="0.3">
      <c r="B23" t="s">
        <v>54</v>
      </c>
      <c r="D23" s="33" t="s">
        <v>55</v>
      </c>
      <c r="E23" s="29">
        <v>1.8</v>
      </c>
      <c r="F23" t="s">
        <v>48</v>
      </c>
      <c r="G23" s="74">
        <f t="shared" ref="G23:G26" si="0">E23</f>
        <v>1.8</v>
      </c>
      <c r="H23" s="71" t="s">
        <v>48</v>
      </c>
    </row>
    <row r="24" spans="2:10" x14ac:dyDescent="0.3">
      <c r="B24" t="s">
        <v>56</v>
      </c>
      <c r="D24" s="33" t="s">
        <v>57</v>
      </c>
      <c r="E24" s="29">
        <v>60</v>
      </c>
      <c r="F24" t="s">
        <v>58</v>
      </c>
      <c r="G24" s="74">
        <f t="shared" si="0"/>
        <v>60</v>
      </c>
      <c r="H24" s="71" t="s">
        <v>58</v>
      </c>
    </row>
    <row r="25" spans="2:10" x14ac:dyDescent="0.3">
      <c r="B25" t="s">
        <v>59</v>
      </c>
      <c r="D25" s="33" t="s">
        <v>60</v>
      </c>
      <c r="E25" s="34">
        <f>E23/TAN(RADIANS(E24))</f>
        <v>1.0392304845413267</v>
      </c>
      <c r="F25" t="s">
        <v>48</v>
      </c>
      <c r="G25" s="72">
        <f t="shared" si="0"/>
        <v>1.0392304845413267</v>
      </c>
      <c r="H25" s="71" t="s">
        <v>48</v>
      </c>
    </row>
    <row r="26" spans="2:10" x14ac:dyDescent="0.3">
      <c r="B26" t="s">
        <v>61</v>
      </c>
      <c r="D26" s="33" t="s">
        <v>62</v>
      </c>
      <c r="E26" s="34">
        <f>SQRT(E25^2+E23^2)</f>
        <v>2.078460969082653</v>
      </c>
      <c r="F26" t="s">
        <v>48</v>
      </c>
      <c r="G26" s="72">
        <f t="shared" si="0"/>
        <v>2.078460969082653</v>
      </c>
      <c r="H26" s="71" t="s">
        <v>48</v>
      </c>
    </row>
    <row r="27" spans="2:10" x14ac:dyDescent="0.3">
      <c r="B27" t="s">
        <v>63</v>
      </c>
      <c r="D27" s="33" t="s">
        <v>64</v>
      </c>
      <c r="E27" s="29">
        <v>3</v>
      </c>
      <c r="F27" t="s">
        <v>48</v>
      </c>
      <c r="G27" s="74">
        <f>E27</f>
        <v>3</v>
      </c>
      <c r="H27" s="71" t="s">
        <v>48</v>
      </c>
    </row>
    <row r="28" spans="2:10" ht="5.0999999999999996" customHeight="1" x14ac:dyDescent="0.3">
      <c r="B28" s="43"/>
      <c r="C28" s="43"/>
      <c r="D28" s="44"/>
      <c r="E28" s="43"/>
      <c r="F28" s="43"/>
      <c r="G28" s="43"/>
      <c r="H28" s="43"/>
      <c r="I28" s="43"/>
    </row>
    <row r="29" spans="2:10" ht="20.100000000000001" customHeight="1" x14ac:dyDescent="0.3">
      <c r="B29" s="38" t="s">
        <v>65</v>
      </c>
      <c r="C29" s="39"/>
      <c r="D29" s="40"/>
      <c r="E29" s="39"/>
      <c r="F29" s="39"/>
      <c r="G29" s="41"/>
      <c r="H29" s="39"/>
      <c r="I29" s="39"/>
      <c r="J29" s="42"/>
    </row>
    <row r="30" spans="2:10" ht="5.0999999999999996" customHeight="1" x14ac:dyDescent="0.3">
      <c r="D30" s="69"/>
      <c r="G30" s="70"/>
      <c r="H30" s="71"/>
    </row>
    <row r="31" spans="2:10" x14ac:dyDescent="0.3">
      <c r="B31" t="s">
        <v>66</v>
      </c>
      <c r="D31"/>
      <c r="E31" s="37">
        <f>(E10*E27*E17)-((E10*E27*E17^2)/(2*E23))</f>
        <v>0.75</v>
      </c>
      <c r="F31" t="s">
        <v>67</v>
      </c>
      <c r="G31" s="72">
        <f>(G10*G27*G17)-((G10*G27*G17^2)/(2*G23))</f>
        <v>-0.75</v>
      </c>
      <c r="H31" s="71" t="s">
        <v>67</v>
      </c>
    </row>
    <row r="32" spans="2:10" x14ac:dyDescent="0.3">
      <c r="B32" t="s">
        <v>68</v>
      </c>
      <c r="D32"/>
      <c r="E32" s="37">
        <f>E34</f>
        <v>6.4951905283832883</v>
      </c>
      <c r="F32" t="s">
        <v>67</v>
      </c>
      <c r="G32" s="72">
        <f>G34</f>
        <v>-6.4951905283832883</v>
      </c>
      <c r="H32" s="71" t="s">
        <v>67</v>
      </c>
    </row>
    <row r="33" spans="2:9" x14ac:dyDescent="0.3">
      <c r="B33" t="s">
        <v>69</v>
      </c>
      <c r="D33"/>
      <c r="E33" s="37">
        <f>(E10*E27*E17^2)/(2*E23)</f>
        <v>3.75</v>
      </c>
      <c r="F33" t="s">
        <v>67</v>
      </c>
      <c r="G33" s="72">
        <f>(G10*G27*G17^2)/(2*G23)</f>
        <v>-3.75</v>
      </c>
      <c r="H33" s="71" t="s">
        <v>67</v>
      </c>
    </row>
    <row r="34" spans="2:9" x14ac:dyDescent="0.3">
      <c r="B34" t="s">
        <v>70</v>
      </c>
      <c r="D34"/>
      <c r="E34" s="37">
        <f>E33*TAN(RADIANS(E24))</f>
        <v>6.4951905283832883</v>
      </c>
      <c r="F34" t="s">
        <v>67</v>
      </c>
      <c r="G34" s="72">
        <f>G33*TAN(RADIANS(G24))</f>
        <v>-6.4951905283832883</v>
      </c>
      <c r="H34" s="71" t="s">
        <v>67</v>
      </c>
    </row>
    <row r="35" spans="2:9" x14ac:dyDescent="0.3">
      <c r="B35" t="s">
        <v>71</v>
      </c>
      <c r="D35"/>
      <c r="E35" s="37">
        <f>E33</f>
        <v>3.75</v>
      </c>
      <c r="F35" t="s">
        <v>67</v>
      </c>
      <c r="G35" s="72">
        <f>G33</f>
        <v>-3.75</v>
      </c>
      <c r="H35" s="71" t="s">
        <v>67</v>
      </c>
    </row>
    <row r="36" spans="2:9" x14ac:dyDescent="0.3">
      <c r="B36" t="s">
        <v>72</v>
      </c>
      <c r="D36"/>
      <c r="E36" s="37">
        <f>E34</f>
        <v>6.4951905283832883</v>
      </c>
      <c r="F36" t="s">
        <v>67</v>
      </c>
      <c r="G36" s="72">
        <f>G34</f>
        <v>-6.4951905283832883</v>
      </c>
      <c r="H36" s="71" t="s">
        <v>67</v>
      </c>
    </row>
    <row r="37" spans="2:9" x14ac:dyDescent="0.3">
      <c r="D37" s="73"/>
    </row>
    <row r="38" spans="2:9" x14ac:dyDescent="0.3">
      <c r="D38" s="69"/>
    </row>
    <row r="39" spans="2:9" x14ac:dyDescent="0.3">
      <c r="D39" s="69"/>
    </row>
    <row r="40" spans="2:9" x14ac:dyDescent="0.3">
      <c r="D40" s="69"/>
    </row>
    <row r="41" spans="2:9" x14ac:dyDescent="0.3">
      <c r="D41" s="69"/>
    </row>
    <row r="42" spans="2:9" x14ac:dyDescent="0.3">
      <c r="D42" s="69"/>
      <c r="I42" t="s">
        <v>164</v>
      </c>
    </row>
    <row r="43" spans="2:9" x14ac:dyDescent="0.3">
      <c r="D43" s="69"/>
      <c r="I43" t="s">
        <v>130</v>
      </c>
    </row>
    <row r="44" spans="2:9" x14ac:dyDescent="0.3">
      <c r="D44" s="69"/>
    </row>
    <row r="45" spans="2:9" x14ac:dyDescent="0.3"/>
    <row r="46" spans="2:9" x14ac:dyDescent="0.3"/>
    <row r="47" spans="2:9" x14ac:dyDescent="0.3"/>
    <row r="48" spans="2:9" x14ac:dyDescent="0.3"/>
    <row r="49" spans="2:10" x14ac:dyDescent="0.3"/>
    <row r="50" spans="2:10" x14ac:dyDescent="0.3"/>
    <row r="51" spans="2:10" x14ac:dyDescent="0.3"/>
    <row r="52" spans="2:10" x14ac:dyDescent="0.3"/>
    <row r="53" spans="2:10" x14ac:dyDescent="0.3"/>
    <row r="54" spans="2:10" x14ac:dyDescent="0.3"/>
    <row r="55" spans="2:10" ht="20.100000000000001" customHeight="1" x14ac:dyDescent="0.3">
      <c r="B55" s="64" t="s">
        <v>73</v>
      </c>
      <c r="C55" s="65"/>
      <c r="D55" s="66"/>
      <c r="E55" s="65"/>
      <c r="F55" s="65"/>
      <c r="G55" s="67"/>
      <c r="H55" s="65"/>
      <c r="I55" s="65"/>
      <c r="J55" s="68"/>
    </row>
    <row r="56" spans="2:10" ht="5.0999999999999996" customHeight="1" x14ac:dyDescent="0.3"/>
    <row r="57" spans="2:10" x14ac:dyDescent="0.3">
      <c r="B57" t="s">
        <v>74</v>
      </c>
      <c r="E57" s="118">
        <f>SQRT(E33^2+E34^2)</f>
        <v>7.4999999999999982</v>
      </c>
      <c r="F57" s="118"/>
      <c r="G57" t="s">
        <v>67</v>
      </c>
    </row>
    <row r="58" spans="2:10" x14ac:dyDescent="0.3"/>
    <row r="59" spans="2:10" x14ac:dyDescent="0.3">
      <c r="B59" t="s">
        <v>75</v>
      </c>
      <c r="E59" s="121" t="s">
        <v>142</v>
      </c>
      <c r="F59" s="121"/>
      <c r="G59" s="93"/>
    </row>
    <row r="60" spans="2:10" x14ac:dyDescent="0.3">
      <c r="B60" t="s">
        <v>77</v>
      </c>
      <c r="E60" s="121">
        <v>1750</v>
      </c>
      <c r="F60" s="121"/>
      <c r="G60" s="92"/>
    </row>
    <row r="61" spans="2:10" x14ac:dyDescent="0.3">
      <c r="B61" t="s">
        <v>78</v>
      </c>
      <c r="E61" s="118">
        <f>VLOOKUP(E59&amp;"_"&amp;E60,'Resistance values_HIDDEN'!F3:G13,2,0)</f>
        <v>29.48</v>
      </c>
      <c r="F61" s="118"/>
      <c r="G61" t="s">
        <v>67</v>
      </c>
      <c r="H61" s="110">
        <f>E57/E61</f>
        <v>0.25440976933514242</v>
      </c>
      <c r="I61" s="110"/>
    </row>
    <row r="62" spans="2:10" x14ac:dyDescent="0.3">
      <c r="B62" t="s">
        <v>79</v>
      </c>
      <c r="E62" s="118" t="str">
        <f>IF(E59="GIR6000","GIRPLATEL","GIRPLATE")</f>
        <v>GIRPLATE</v>
      </c>
      <c r="F62" s="118"/>
      <c r="H62" s="120" t="str">
        <f>IF(E61&gt;E57,"Pass","Fail")</f>
        <v>Pass</v>
      </c>
      <c r="I62" s="120"/>
    </row>
    <row r="63" spans="2:10" x14ac:dyDescent="0.3"/>
    <row r="64" spans="2:10" ht="20.100000000000001" customHeight="1" x14ac:dyDescent="0.3">
      <c r="B64" s="64" t="s">
        <v>80</v>
      </c>
      <c r="C64" s="65"/>
      <c r="D64" s="66"/>
      <c r="E64" s="65"/>
      <c r="F64" s="65"/>
      <c r="G64" s="67"/>
      <c r="H64" s="65"/>
      <c r="I64" s="65"/>
      <c r="J64" s="68"/>
    </row>
    <row r="65" spans="2:10" x14ac:dyDescent="0.3"/>
    <row r="66" spans="2:10" ht="20.100000000000001" customHeight="1" x14ac:dyDescent="0.3">
      <c r="B66" s="38" t="s">
        <v>81</v>
      </c>
      <c r="C66" s="39"/>
      <c r="D66" s="40"/>
      <c r="E66" s="39"/>
      <c r="F66" s="39"/>
      <c r="G66" s="41"/>
      <c r="H66" s="39"/>
      <c r="I66" s="39"/>
      <c r="J66" s="42"/>
    </row>
    <row r="67" spans="2:10" ht="5.0999999999999996" customHeight="1" x14ac:dyDescent="0.3">
      <c r="B67" s="43"/>
      <c r="C67" s="43"/>
      <c r="D67" s="44"/>
      <c r="E67" s="43"/>
      <c r="F67" s="43"/>
      <c r="G67" s="43"/>
      <c r="H67" s="43"/>
      <c r="I67" s="43"/>
    </row>
    <row r="68" spans="2:10" x14ac:dyDescent="0.3">
      <c r="B68" s="50" t="s">
        <v>37</v>
      </c>
      <c r="C68" s="51"/>
      <c r="D68" s="52"/>
      <c r="E68" s="51"/>
      <c r="F68" s="51"/>
      <c r="G68" s="53"/>
      <c r="H68" s="51"/>
      <c r="I68" s="51"/>
      <c r="J68" s="54"/>
    </row>
    <row r="69" spans="2:10" x14ac:dyDescent="0.3">
      <c r="B69" t="s">
        <v>82</v>
      </c>
      <c r="D69" s="33" t="s">
        <v>83</v>
      </c>
      <c r="E69" s="34">
        <f>E34</f>
        <v>6.4951905283832883</v>
      </c>
      <c r="F69" t="s">
        <v>67</v>
      </c>
    </row>
    <row r="70" spans="2:10" x14ac:dyDescent="0.3">
      <c r="B70" t="s">
        <v>84</v>
      </c>
      <c r="D70" s="33" t="s">
        <v>85</v>
      </c>
      <c r="E70" s="34">
        <f>E33</f>
        <v>3.75</v>
      </c>
      <c r="F70" t="s">
        <v>67</v>
      </c>
    </row>
    <row r="71" spans="2:10" x14ac:dyDescent="0.3">
      <c r="E71" s="34"/>
    </row>
    <row r="72" spans="2:10" x14ac:dyDescent="0.3">
      <c r="B72" s="36" t="s">
        <v>86</v>
      </c>
    </row>
    <row r="73" spans="2:10" x14ac:dyDescent="0.3">
      <c r="B73" t="s">
        <v>87</v>
      </c>
      <c r="E73" s="118" t="s">
        <v>88</v>
      </c>
      <c r="F73" s="118"/>
    </row>
    <row r="74" spans="2:10" x14ac:dyDescent="0.3">
      <c r="B74" t="s">
        <v>89</v>
      </c>
      <c r="D74" s="33" t="s">
        <v>90</v>
      </c>
      <c r="E74" s="55">
        <v>10</v>
      </c>
      <c r="F74" s="49" t="s">
        <v>91</v>
      </c>
    </row>
    <row r="75" spans="2:10" x14ac:dyDescent="0.3">
      <c r="B75" t="s">
        <v>61</v>
      </c>
      <c r="D75" s="33" t="s">
        <v>62</v>
      </c>
      <c r="E75" s="30">
        <v>100</v>
      </c>
      <c r="F75" s="49" t="s">
        <v>91</v>
      </c>
    </row>
    <row r="76" spans="2:10" x14ac:dyDescent="0.3">
      <c r="B76" t="s">
        <v>92</v>
      </c>
      <c r="E76" s="29">
        <v>2</v>
      </c>
      <c r="F76" s="49" t="s">
        <v>93</v>
      </c>
    </row>
    <row r="77" spans="2:10" x14ac:dyDescent="0.3">
      <c r="B77" t="s">
        <v>94</v>
      </c>
      <c r="E77" s="63">
        <f>IF(E62="GIRPLATE",4,6)</f>
        <v>4</v>
      </c>
      <c r="F77" t="s">
        <v>91</v>
      </c>
    </row>
    <row r="78" spans="2:10" x14ac:dyDescent="0.3">
      <c r="E78" s="63"/>
    </row>
    <row r="79" spans="2:10" x14ac:dyDescent="0.3">
      <c r="B79" s="36" t="s">
        <v>95</v>
      </c>
    </row>
    <row r="80" spans="2:10" ht="15.6" x14ac:dyDescent="0.35">
      <c r="B80" t="s">
        <v>82</v>
      </c>
      <c r="D80" s="33" t="s">
        <v>96</v>
      </c>
      <c r="E80" s="34">
        <f>_xlfn.XLOOKUP($E$75,'Resistance values_HIDDEN'!$J$4:$J$8,'Resistance values_HIDDEN'!$K$4:$K$8)</f>
        <v>5.52</v>
      </c>
      <c r="F80" t="s">
        <v>67</v>
      </c>
    </row>
    <row r="81" spans="2:10" ht="15.6" x14ac:dyDescent="0.35">
      <c r="B81" t="s">
        <v>97</v>
      </c>
      <c r="D81" s="33" t="s">
        <v>98</v>
      </c>
      <c r="E81" s="34">
        <f>_xlfn.XLOOKUP($E$75,'Resistance values_HIDDEN'!$J$4:$J$8,'Resistance values_HIDDEN'!L4:L8)</f>
        <v>8.7799999999999994</v>
      </c>
      <c r="F81" t="s">
        <v>67</v>
      </c>
    </row>
    <row r="82" spans="2:10" ht="15.75" customHeight="1" x14ac:dyDescent="0.35">
      <c r="B82" t="s">
        <v>99</v>
      </c>
      <c r="D82" s="33" t="s">
        <v>100</v>
      </c>
      <c r="E82" s="34">
        <f>_xlfn.XLOOKUP($E$75,'Resistance values_HIDDEN'!$J$4:$J$8,'Resistance values_HIDDEN'!M4:M8)</f>
        <v>40</v>
      </c>
      <c r="F82" t="s">
        <v>67</v>
      </c>
    </row>
    <row r="83" spans="2:10" ht="15.75" customHeight="1" x14ac:dyDescent="0.3">
      <c r="E83" s="34"/>
    </row>
    <row r="84" spans="2:10" ht="15.75" customHeight="1" x14ac:dyDescent="0.3">
      <c r="B84" s="36" t="s">
        <v>101</v>
      </c>
    </row>
    <row r="85" spans="2:10" ht="17.399999999999999" customHeight="1" x14ac:dyDescent="0.45">
      <c r="B85" s="32" t="s">
        <v>102</v>
      </c>
      <c r="E85" s="34">
        <v>1.3</v>
      </c>
      <c r="F85" t="s">
        <v>103</v>
      </c>
      <c r="J85" s="35" t="s">
        <v>104</v>
      </c>
    </row>
    <row r="86" spans="2:10" ht="16.2" x14ac:dyDescent="0.35">
      <c r="B86" s="48" t="s">
        <v>105</v>
      </c>
      <c r="E86" s="29">
        <v>0.9</v>
      </c>
      <c r="F86" t="s">
        <v>106</v>
      </c>
      <c r="J86" s="35" t="s">
        <v>104</v>
      </c>
    </row>
    <row r="87" spans="2:10" x14ac:dyDescent="0.3">
      <c r="E87"/>
      <c r="G87"/>
    </row>
    <row r="88" spans="2:10" x14ac:dyDescent="0.3">
      <c r="B88" s="36" t="s">
        <v>107</v>
      </c>
    </row>
    <row r="89" spans="2:10" ht="15.6" x14ac:dyDescent="0.35">
      <c r="B89" t="s">
        <v>108</v>
      </c>
      <c r="D89" s="33" t="s">
        <v>109</v>
      </c>
      <c r="E89" s="34">
        <f>E86*E80/E85</f>
        <v>3.8215384615384616</v>
      </c>
      <c r="F89" t="s">
        <v>67</v>
      </c>
    </row>
    <row r="90" spans="2:10" ht="15.6" x14ac:dyDescent="0.35">
      <c r="B90" t="s">
        <v>110</v>
      </c>
      <c r="D90" s="33" t="s">
        <v>111</v>
      </c>
      <c r="E90" s="34">
        <f>E86*E81/E85</f>
        <v>6.0784615384615375</v>
      </c>
      <c r="F90" t="s">
        <v>67</v>
      </c>
    </row>
    <row r="91" spans="2:10" x14ac:dyDescent="0.3">
      <c r="B91" s="48"/>
    </row>
    <row r="92" spans="2:10" ht="20.100000000000001" customHeight="1" x14ac:dyDescent="0.3">
      <c r="B92" s="38" t="s">
        <v>112</v>
      </c>
      <c r="C92" s="39"/>
      <c r="D92" s="40"/>
      <c r="E92" s="39"/>
      <c r="F92" s="39"/>
      <c r="G92" s="41"/>
      <c r="H92" s="39"/>
      <c r="I92" s="39"/>
      <c r="J92" s="42"/>
    </row>
    <row r="93" spans="2:10" ht="5.0999999999999996" customHeight="1" x14ac:dyDescent="0.3">
      <c r="B93" s="43"/>
      <c r="C93" s="43"/>
      <c r="D93" s="44"/>
      <c r="E93" s="43"/>
      <c r="F93" s="43"/>
      <c r="G93" s="43"/>
      <c r="H93" s="43"/>
      <c r="I93" s="43"/>
    </row>
    <row r="94" spans="2:10" x14ac:dyDescent="0.3">
      <c r="D94" s="31"/>
      <c r="E94" s="31" t="s">
        <v>82</v>
      </c>
      <c r="F94" s="31" t="s">
        <v>97</v>
      </c>
      <c r="G94" s="31" t="s">
        <v>113</v>
      </c>
    </row>
    <row r="95" spans="2:10" x14ac:dyDescent="0.3">
      <c r="D95" s="31" t="s">
        <v>74</v>
      </c>
      <c r="E95" s="45">
        <f>E69/2</f>
        <v>3.2475952641916441</v>
      </c>
      <c r="F95" s="45">
        <f>ABS(E70/2)</f>
        <v>1.875</v>
      </c>
      <c r="G95" s="11"/>
    </row>
    <row r="96" spans="2:10" x14ac:dyDescent="0.3">
      <c r="D96" s="62" t="s">
        <v>78</v>
      </c>
      <c r="E96" s="45">
        <f>E89*E76</f>
        <v>7.6430769230769231</v>
      </c>
      <c r="F96" s="45">
        <f>E90*(E76^0.9)</f>
        <v>11.342810306344386</v>
      </c>
      <c r="G96" s="11"/>
    </row>
    <row r="97" spans="2:19" x14ac:dyDescent="0.3">
      <c r="D97" s="31" t="s">
        <v>114</v>
      </c>
      <c r="E97" s="91">
        <f>E95/E96</f>
        <v>0.42490678778674895</v>
      </c>
      <c r="F97" s="91">
        <f>F95/F96</f>
        <v>0.16530294956544009</v>
      </c>
      <c r="G97" s="91">
        <f>E97^2+F97^2</f>
        <v>0.20787084344228773</v>
      </c>
    </row>
    <row r="98" spans="2:19" x14ac:dyDescent="0.3">
      <c r="E98" s="31" t="str">
        <f>IF(E97&lt;1,"Pass","Fail")</f>
        <v>Pass</v>
      </c>
      <c r="F98" s="31" t="str">
        <f>IF(F97&lt;1,"Pass","Fail")</f>
        <v>Pass</v>
      </c>
      <c r="G98" s="31" t="str">
        <f>IF(G97&lt;1,"Pass","Fail")</f>
        <v>Pass</v>
      </c>
    </row>
    <row r="99" spans="2:19" x14ac:dyDescent="0.3"/>
    <row r="100" spans="2:19" x14ac:dyDescent="0.3"/>
    <row r="101" spans="2:19" s="58" customFormat="1" ht="20.100000000000001" customHeight="1" x14ac:dyDescent="0.3">
      <c r="B101" s="38" t="s">
        <v>115</v>
      </c>
      <c r="C101" s="117" t="s">
        <v>116</v>
      </c>
      <c r="D101" s="117"/>
      <c r="E101" s="56"/>
      <c r="F101" s="56"/>
      <c r="G101" s="56"/>
      <c r="H101" s="56"/>
      <c r="I101" s="56"/>
      <c r="J101" s="57"/>
      <c r="M101" s="59"/>
      <c r="N101" s="60"/>
      <c r="P101" s="61"/>
      <c r="Q101" s="61"/>
      <c r="R101" s="61"/>
      <c r="S101" s="61"/>
    </row>
    <row r="102" spans="2:19" ht="5.0999999999999996" customHeight="1" x14ac:dyDescent="0.3">
      <c r="B102" s="43"/>
      <c r="C102" s="43"/>
      <c r="D102" s="44"/>
      <c r="E102" s="43"/>
      <c r="F102" s="43"/>
      <c r="G102" s="43"/>
      <c r="H102" s="43"/>
      <c r="I102" s="43"/>
    </row>
    <row r="103" spans="2:19" x14ac:dyDescent="0.3">
      <c r="B103" s="50" t="s">
        <v>37</v>
      </c>
      <c r="C103" s="51"/>
      <c r="D103" s="52"/>
      <c r="E103" s="51"/>
      <c r="F103" s="51"/>
      <c r="G103" s="53"/>
      <c r="H103" s="92"/>
      <c r="M103" s="33"/>
      <c r="N103" s="34"/>
      <c r="P103" s="1"/>
      <c r="Q103" s="51"/>
      <c r="R103" s="51"/>
      <c r="S103" s="54"/>
    </row>
    <row r="104" spans="2:19" ht="15" customHeight="1" x14ac:dyDescent="0.3">
      <c r="B104" t="s">
        <v>82</v>
      </c>
      <c r="D104" s="33" t="s">
        <v>83</v>
      </c>
      <c r="E104" s="34">
        <f>E35</f>
        <v>3.75</v>
      </c>
      <c r="F104" t="s">
        <v>67</v>
      </c>
      <c r="G104" s="113"/>
      <c r="H104" s="113"/>
      <c r="I104" s="113"/>
      <c r="M104" s="33"/>
      <c r="N104" s="34"/>
      <c r="P104" s="1"/>
      <c r="S104" s="35"/>
    </row>
    <row r="105" spans="2:19" x14ac:dyDescent="0.3">
      <c r="B105" t="s">
        <v>84</v>
      </c>
      <c r="D105" s="33" t="s">
        <v>117</v>
      </c>
      <c r="E105" s="34">
        <f>E36</f>
        <v>6.4951905283832883</v>
      </c>
      <c r="F105" t="s">
        <v>67</v>
      </c>
      <c r="G105" s="113"/>
      <c r="H105" s="113"/>
      <c r="I105" s="113"/>
      <c r="M105" s="33"/>
      <c r="N105" s="34"/>
      <c r="P105" s="1"/>
      <c r="S105" s="35"/>
    </row>
    <row r="106" spans="2:19" x14ac:dyDescent="0.3">
      <c r="M106" s="33"/>
      <c r="N106" s="34"/>
      <c r="P106" s="1"/>
      <c r="S106" s="35"/>
    </row>
    <row r="107" spans="2:19" x14ac:dyDescent="0.3">
      <c r="B107" s="36" t="s">
        <v>86</v>
      </c>
      <c r="M107" s="33"/>
      <c r="N107" s="34"/>
      <c r="P107" s="1"/>
      <c r="S107" s="35"/>
    </row>
    <row r="108" spans="2:19" x14ac:dyDescent="0.3">
      <c r="B108" t="s">
        <v>87</v>
      </c>
      <c r="D108" s="119" t="str">
        <f>IF(C101="CONCRETE","SKR","HBS PLATE")</f>
        <v>SKR</v>
      </c>
      <c r="E108" s="119"/>
      <c r="F108" s="119"/>
      <c r="G108"/>
      <c r="M108" s="33"/>
      <c r="N108" s="34"/>
      <c r="P108" s="1"/>
      <c r="S108" s="35"/>
    </row>
    <row r="109" spans="2:19" x14ac:dyDescent="0.3">
      <c r="B109" t="s">
        <v>89</v>
      </c>
      <c r="D109" s="33" t="s">
        <v>118</v>
      </c>
      <c r="E109" s="55">
        <f>IF(C101="CONCRETE",12,10)</f>
        <v>12</v>
      </c>
      <c r="F109" s="49" t="s">
        <v>91</v>
      </c>
      <c r="M109" s="33"/>
      <c r="N109" s="34"/>
      <c r="P109" s="1"/>
      <c r="S109" s="35"/>
    </row>
    <row r="110" spans="2:19" x14ac:dyDescent="0.3">
      <c r="B110" t="s">
        <v>61</v>
      </c>
      <c r="D110" s="33" t="s">
        <v>62</v>
      </c>
      <c r="E110" s="30">
        <v>100</v>
      </c>
      <c r="F110" s="49" t="s">
        <v>91</v>
      </c>
      <c r="G110" s="111"/>
      <c r="H110" s="111"/>
      <c r="I110" s="111"/>
      <c r="J110" s="111"/>
      <c r="M110" s="33"/>
      <c r="N110" s="34"/>
      <c r="P110" s="1"/>
      <c r="S110" s="35"/>
    </row>
    <row r="111" spans="2:19" x14ac:dyDescent="0.3">
      <c r="B111" t="s">
        <v>92</v>
      </c>
      <c r="E111" s="29">
        <v>2</v>
      </c>
      <c r="F111" s="49" t="s">
        <v>93</v>
      </c>
      <c r="M111" s="33"/>
      <c r="N111" s="34"/>
      <c r="P111" s="1"/>
      <c r="S111" s="35"/>
    </row>
    <row r="112" spans="2:19" x14ac:dyDescent="0.3">
      <c r="M112" s="33"/>
      <c r="N112" s="34"/>
      <c r="P112" s="1"/>
      <c r="S112" s="35"/>
    </row>
    <row r="113" spans="2:19" x14ac:dyDescent="0.3">
      <c r="B113" s="36" t="s">
        <v>119</v>
      </c>
      <c r="E113"/>
      <c r="G113"/>
      <c r="M113" s="33"/>
      <c r="N113" s="34"/>
      <c r="P113" s="1"/>
      <c r="S113" s="35"/>
    </row>
    <row r="114" spans="2:19" x14ac:dyDescent="0.3">
      <c r="B114" t="s">
        <v>82</v>
      </c>
      <c r="D114" s="33" t="str">
        <f>IF(C101="CONCRETE","NRk,s/Rk,cp","Rv,90,d")</f>
        <v>NRk,s/Rk,cp</v>
      </c>
      <c r="E114" s="37">
        <f>IF(C101="CONCRETE",32.4,(_xlfn.XLOOKUP($E$110,'Resistance values_HIDDEN'!$J$4:$J$8,'Resistance values_HIDDEN'!$K$4:$K$8)))</f>
        <v>32.4</v>
      </c>
      <c r="F114" t="s">
        <v>67</v>
      </c>
      <c r="G114" s="33"/>
      <c r="M114" s="33"/>
      <c r="N114" s="34"/>
      <c r="P114" s="1"/>
      <c r="S114" s="35"/>
    </row>
    <row r="115" spans="2:19" x14ac:dyDescent="0.3">
      <c r="B115" t="s">
        <v>97</v>
      </c>
      <c r="D115" s="33" t="str">
        <f>IF(C101="CONCRETE","NRk,p","Rax,d")</f>
        <v>NRk,p</v>
      </c>
      <c r="E115" s="37">
        <f>IF(C101="CONCRETE",IF(E113="CRACKED CONCRETE",9.25,8.91),_xlfn.XLOOKUP($E$110,'Resistance values_HIDDEN'!$J$4:$J$8,'Resistance values_HIDDEN'!L4:L8))</f>
        <v>8.91</v>
      </c>
      <c r="F115" t="s">
        <v>67</v>
      </c>
      <c r="J115"/>
      <c r="M115" s="33"/>
      <c r="N115" s="34"/>
      <c r="P115" s="1"/>
      <c r="S115" s="35"/>
    </row>
    <row r="116" spans="2:19" ht="15" customHeight="1" x14ac:dyDescent="0.3">
      <c r="B116" s="115" t="s">
        <v>167</v>
      </c>
      <c r="C116" s="115"/>
      <c r="D116" s="115"/>
      <c r="E116" s="115"/>
      <c r="F116" s="115"/>
      <c r="G116" s="115"/>
      <c r="H116" s="115"/>
      <c r="I116" s="115"/>
      <c r="J116" s="115"/>
      <c r="M116" s="33"/>
      <c r="N116" s="34"/>
      <c r="P116" s="1"/>
      <c r="S116" s="35"/>
    </row>
    <row r="117" spans="2:19" x14ac:dyDescent="0.3">
      <c r="B117" s="115"/>
      <c r="C117" s="115"/>
      <c r="D117" s="115"/>
      <c r="E117" s="115"/>
      <c r="F117" s="115"/>
      <c r="G117" s="115"/>
      <c r="H117" s="115"/>
      <c r="I117" s="115"/>
      <c r="J117" s="115"/>
      <c r="M117" s="33"/>
      <c r="N117" s="34"/>
      <c r="P117" s="1"/>
      <c r="S117" s="35"/>
    </row>
    <row r="118" spans="2:19" x14ac:dyDescent="0.3">
      <c r="B118" s="115"/>
      <c r="C118" s="115"/>
      <c r="D118" s="115"/>
      <c r="E118" s="115"/>
      <c r="F118" s="115"/>
      <c r="G118" s="115"/>
      <c r="H118" s="115"/>
      <c r="I118" s="115"/>
      <c r="J118" s="115"/>
      <c r="M118" s="33"/>
      <c r="N118" s="34"/>
      <c r="P118" s="1"/>
      <c r="S118" s="35"/>
    </row>
    <row r="119" spans="2:19" x14ac:dyDescent="0.3">
      <c r="B119" s="36" t="s">
        <v>101</v>
      </c>
      <c r="M119" s="33"/>
      <c r="N119" s="1"/>
      <c r="P119" s="1"/>
      <c r="S119" s="35"/>
    </row>
    <row r="120" spans="2:19" ht="16.95" customHeight="1" x14ac:dyDescent="0.35">
      <c r="B120" s="48" t="s">
        <v>120</v>
      </c>
      <c r="E120" s="29">
        <v>0.9</v>
      </c>
      <c r="F120" t="s">
        <v>121</v>
      </c>
    </row>
    <row r="121" spans="2:19" ht="15.6" customHeight="1" x14ac:dyDescent="0.3">
      <c r="B121" s="32" t="str">
        <f>IF(C101="CONCRETE","γMp","Ym")</f>
        <v>γMp</v>
      </c>
      <c r="E121" s="37">
        <f>IF(C101="CONCRETE",2.1,1.3)</f>
        <v>2.1</v>
      </c>
      <c r="F121" t="s">
        <v>122</v>
      </c>
      <c r="M121" s="33"/>
      <c r="N121" s="1"/>
      <c r="P121" s="1"/>
      <c r="S121" s="35"/>
    </row>
    <row r="122" spans="2:19" ht="15" customHeight="1" x14ac:dyDescent="0.45">
      <c r="B122" s="98" t="s">
        <v>123</v>
      </c>
      <c r="C122" s="94"/>
      <c r="D122" s="95"/>
      <c r="E122" s="96">
        <v>1.5</v>
      </c>
      <c r="F122" s="94" t="s">
        <v>124</v>
      </c>
      <c r="G122" s="97"/>
      <c r="H122" s="94"/>
      <c r="J122"/>
    </row>
    <row r="123" spans="2:19" x14ac:dyDescent="0.3">
      <c r="M123" s="33"/>
      <c r="N123" s="1"/>
      <c r="P123" s="1"/>
      <c r="S123" s="35"/>
    </row>
    <row r="124" spans="2:19" x14ac:dyDescent="0.3">
      <c r="B124" s="36" t="s">
        <v>125</v>
      </c>
    </row>
    <row r="125" spans="2:19" x14ac:dyDescent="0.3">
      <c r="B125" t="s">
        <v>97</v>
      </c>
      <c r="D125" s="33" t="str">
        <f>IF(C101="CONCRETE","NRd,p","Rv,90,d")</f>
        <v>NRd,p</v>
      </c>
      <c r="E125" s="37">
        <f>E120*E115/E121</f>
        <v>3.8185714285714285</v>
      </c>
      <c r="F125" t="s">
        <v>67</v>
      </c>
      <c r="M125" s="33"/>
      <c r="N125" s="1"/>
      <c r="P125" s="1"/>
      <c r="S125" s="35"/>
    </row>
    <row r="126" spans="2:19" x14ac:dyDescent="0.3">
      <c r="B126" t="s">
        <v>82</v>
      </c>
      <c r="D126" s="33" t="str">
        <f>IF(C101="CONCRETE","NRd,s/Rk,cp","Rax,d")</f>
        <v>NRd,s/Rk,cp</v>
      </c>
      <c r="E126" s="37">
        <f>IF(C101="CONCRETE",E121*E114/E121,E114*E120/E121)</f>
        <v>32.4</v>
      </c>
      <c r="F126" t="s">
        <v>67</v>
      </c>
    </row>
    <row r="127" spans="2:19" x14ac:dyDescent="0.3">
      <c r="C127" t="s">
        <v>163</v>
      </c>
      <c r="E127" s="37" t="s">
        <v>165</v>
      </c>
      <c r="M127" s="33"/>
      <c r="N127" s="1"/>
      <c r="P127" s="1"/>
      <c r="S127" s="35"/>
    </row>
    <row r="128" spans="2:19" ht="20.100000000000001" customHeight="1" x14ac:dyDescent="0.3">
      <c r="B128" s="99" t="s">
        <v>112</v>
      </c>
      <c r="E128"/>
      <c r="G128" s="75"/>
    </row>
    <row r="129" spans="2:19" ht="5.0999999999999996" customHeight="1" x14ac:dyDescent="0.3">
      <c r="B129" s="43"/>
      <c r="C129" s="43"/>
      <c r="D129" s="44"/>
      <c r="E129" s="43"/>
      <c r="F129" s="43"/>
      <c r="G129" s="43"/>
      <c r="H129" s="43"/>
      <c r="I129" s="43"/>
    </row>
    <row r="130" spans="2:19" x14ac:dyDescent="0.3">
      <c r="D130" s="31"/>
      <c r="E130" s="31" t="s">
        <v>82</v>
      </c>
      <c r="F130" s="31" t="s">
        <v>97</v>
      </c>
      <c r="G130" s="31" t="s">
        <v>113</v>
      </c>
      <c r="M130" s="33"/>
      <c r="N130" s="1"/>
      <c r="P130" s="1"/>
      <c r="S130" s="35"/>
    </row>
    <row r="131" spans="2:19" x14ac:dyDescent="0.3">
      <c r="D131" s="31" t="s">
        <v>74</v>
      </c>
      <c r="E131" s="11">
        <f>E104</f>
        <v>3.75</v>
      </c>
      <c r="F131" s="11">
        <f>ABS(E105)</f>
        <v>6.4951905283832883</v>
      </c>
      <c r="G131" s="11"/>
    </row>
    <row r="132" spans="2:19" x14ac:dyDescent="0.3">
      <c r="D132" s="31" t="s">
        <v>78</v>
      </c>
      <c r="E132" s="11">
        <f>E125*E111</f>
        <v>7.637142857142857</v>
      </c>
      <c r="F132" s="11">
        <f>E126*IF(C101="CONCRETE",E111,(E111^0.9))</f>
        <v>64.8</v>
      </c>
      <c r="G132" s="11"/>
      <c r="M132" s="33"/>
      <c r="N132" s="1"/>
      <c r="P132" s="1"/>
      <c r="S132" s="35"/>
    </row>
    <row r="133" spans="2:19" x14ac:dyDescent="0.3">
      <c r="D133" s="31" t="s">
        <v>114</v>
      </c>
      <c r="E133" s="100">
        <f>E131/E132</f>
        <v>0.49102132435465767</v>
      </c>
      <c r="F133" s="100">
        <f>F131/F132</f>
        <v>0.10023442173431001</v>
      </c>
      <c r="G133" s="100">
        <f>E133^2+F133^2</f>
        <v>0.25114888027141347</v>
      </c>
    </row>
    <row r="134" spans="2:19" x14ac:dyDescent="0.3">
      <c r="E134" s="31" t="str">
        <f>IF(E133&lt;1,"Pass","Fail")</f>
        <v>Pass</v>
      </c>
      <c r="F134" s="31" t="str">
        <f>IF(F133&lt;1,"Pass","Fail")</f>
        <v>Pass</v>
      </c>
      <c r="G134" s="31" t="str">
        <f>IF(G133&lt;1,"Pass","Fail")</f>
        <v>Pass</v>
      </c>
      <c r="M134" s="33"/>
      <c r="N134" s="1"/>
      <c r="P134" s="1"/>
      <c r="S134" s="35"/>
    </row>
    <row r="135" spans="2:19" x14ac:dyDescent="0.3">
      <c r="E135" s="46"/>
      <c r="F135" s="46"/>
    </row>
    <row r="136" spans="2:19" x14ac:dyDescent="0.3">
      <c r="E136" s="46"/>
      <c r="F136" s="46"/>
    </row>
    <row r="137" spans="2:19" ht="20.100000000000001" customHeight="1" x14ac:dyDescent="0.3">
      <c r="B137" s="64" t="s">
        <v>126</v>
      </c>
      <c r="C137" s="65"/>
      <c r="D137" s="66"/>
      <c r="E137" s="65"/>
      <c r="F137" s="65"/>
      <c r="G137" s="67"/>
      <c r="H137" s="65"/>
      <c r="I137" s="65"/>
      <c r="J137" s="68"/>
    </row>
    <row r="138" spans="2:19" ht="5.0999999999999996" customHeight="1" x14ac:dyDescent="0.3">
      <c r="B138" s="43"/>
      <c r="C138" s="43"/>
      <c r="D138" s="44"/>
      <c r="E138" s="43"/>
      <c r="F138" s="43"/>
      <c r="G138" s="43"/>
      <c r="H138" s="43"/>
      <c r="I138" s="43"/>
    </row>
    <row r="139" spans="2:19" ht="15" customHeight="1" x14ac:dyDescent="0.3">
      <c r="B139" s="116" t="s">
        <v>127</v>
      </c>
      <c r="C139" s="116"/>
      <c r="D139" s="116"/>
      <c r="E139" s="116"/>
      <c r="F139" s="116"/>
      <c r="G139" s="116"/>
      <c r="H139" s="116"/>
      <c r="I139" s="116"/>
      <c r="J139" s="116"/>
    </row>
    <row r="140" spans="2:19" x14ac:dyDescent="0.3">
      <c r="B140" s="116"/>
      <c r="C140" s="116"/>
      <c r="D140" s="116"/>
      <c r="E140" s="116"/>
      <c r="F140" s="116"/>
      <c r="G140" s="116"/>
      <c r="H140" s="116"/>
      <c r="I140" s="116"/>
      <c r="J140" s="116"/>
    </row>
    <row r="141" spans="2:19" x14ac:dyDescent="0.3">
      <c r="B141" s="116" t="s">
        <v>128</v>
      </c>
      <c r="C141" s="116"/>
      <c r="D141" s="116"/>
      <c r="E141" s="116"/>
      <c r="F141" s="116"/>
      <c r="G141" s="116"/>
      <c r="H141" s="116"/>
      <c r="I141" s="116"/>
      <c r="J141" s="116"/>
    </row>
    <row r="142" spans="2:19" x14ac:dyDescent="0.3">
      <c r="B142" s="116"/>
      <c r="C142" s="116"/>
      <c r="D142" s="116"/>
      <c r="E142" s="116"/>
      <c r="F142" s="116"/>
      <c r="G142" s="116"/>
      <c r="H142" s="116"/>
      <c r="I142" s="116"/>
      <c r="J142" s="116"/>
    </row>
    <row r="143" spans="2:19" x14ac:dyDescent="0.3">
      <c r="B143" s="116" t="s">
        <v>129</v>
      </c>
      <c r="C143" s="116"/>
      <c r="D143" s="116"/>
      <c r="E143" s="116"/>
      <c r="F143" s="116"/>
      <c r="G143" s="116"/>
      <c r="H143" s="116"/>
      <c r="I143" s="116"/>
      <c r="J143" s="116"/>
    </row>
    <row r="144" spans="2:19" x14ac:dyDescent="0.3">
      <c r="B144" s="116"/>
      <c r="C144" s="116"/>
      <c r="D144" s="116"/>
      <c r="E144" s="116"/>
      <c r="F144" s="116"/>
      <c r="G144" s="116"/>
      <c r="H144" s="116"/>
      <c r="I144" s="116"/>
      <c r="J144" s="116"/>
    </row>
    <row r="145" spans="2:6" x14ac:dyDescent="0.3">
      <c r="B145" s="47"/>
    </row>
    <row r="146" spans="2:6" x14ac:dyDescent="0.3">
      <c r="B146" s="47"/>
    </row>
    <row r="147" spans="2:6" x14ac:dyDescent="0.3">
      <c r="B147" s="47"/>
    </row>
    <row r="148" spans="2:6" x14ac:dyDescent="0.3">
      <c r="B148" s="47"/>
    </row>
    <row r="149" spans="2:6" x14ac:dyDescent="0.3">
      <c r="B149" s="47"/>
    </row>
    <row r="150" spans="2:6" x14ac:dyDescent="0.3">
      <c r="B150" s="47"/>
    </row>
    <row r="151" spans="2:6" x14ac:dyDescent="0.3">
      <c r="B151" s="47"/>
    </row>
    <row r="152" spans="2:6" x14ac:dyDescent="0.3">
      <c r="B152" s="47"/>
    </row>
    <row r="153" spans="2:6" x14ac:dyDescent="0.3">
      <c r="B153" s="47"/>
    </row>
    <row r="154" spans="2:6" x14ac:dyDescent="0.3">
      <c r="B154" s="47"/>
    </row>
    <row r="155" spans="2:6" x14ac:dyDescent="0.3">
      <c r="B155" s="47"/>
    </row>
    <row r="156" spans="2:6" x14ac:dyDescent="0.3">
      <c r="B156" s="47"/>
    </row>
    <row r="157" spans="2:6" x14ac:dyDescent="0.3">
      <c r="B157" s="47"/>
    </row>
    <row r="158" spans="2:6" x14ac:dyDescent="0.3">
      <c r="B158" s="47"/>
    </row>
    <row r="159" spans="2:6" x14ac:dyDescent="0.3">
      <c r="B159" s="47"/>
    </row>
    <row r="160" spans="2:6" x14ac:dyDescent="0.3">
      <c r="E160" s="46"/>
      <c r="F160" s="46"/>
    </row>
    <row r="161" x14ac:dyDescent="0.3"/>
    <row r="162" x14ac:dyDescent="0.3"/>
    <row r="163" x14ac:dyDescent="0.3"/>
    <row r="164" x14ac:dyDescent="0.3"/>
    <row r="165" x14ac:dyDescent="0.3"/>
    <row r="166" x14ac:dyDescent="0.3"/>
    <row r="167" x14ac:dyDescent="0.3"/>
    <row r="168" x14ac:dyDescent="0.3"/>
    <row r="169" x14ac:dyDescent="0.3"/>
    <row r="170" x14ac:dyDescent="0.3"/>
    <row r="171" x14ac:dyDescent="0.3"/>
    <row r="172" x14ac:dyDescent="0.3"/>
    <row r="173" x14ac:dyDescent="0.3"/>
    <row r="174" x14ac:dyDescent="0.3"/>
    <row r="175" x14ac:dyDescent="0.3"/>
    <row r="176" x14ac:dyDescent="0.3"/>
    <row r="177" x14ac:dyDescent="0.3"/>
    <row r="178" x14ac:dyDescent="0.3"/>
    <row r="179" x14ac:dyDescent="0.3"/>
    <row r="180" x14ac:dyDescent="0.3"/>
    <row r="181" x14ac:dyDescent="0.3"/>
    <row r="182" x14ac:dyDescent="0.3"/>
    <row r="183" x14ac:dyDescent="0.3"/>
    <row r="184" x14ac:dyDescent="0.3"/>
    <row r="185" x14ac:dyDescent="0.3"/>
    <row r="186" x14ac:dyDescent="0.3"/>
    <row r="187" x14ac:dyDescent="0.3"/>
    <row r="188" x14ac:dyDescent="0.3"/>
    <row r="189" x14ac:dyDescent="0.3"/>
    <row r="190" x14ac:dyDescent="0.3"/>
    <row r="191" x14ac:dyDescent="0.3"/>
    <row r="192" x14ac:dyDescent="0.3"/>
    <row r="193" x14ac:dyDescent="0.3"/>
  </sheetData>
  <sheetProtection algorithmName="SHA-512" hashValue="1NlFkekdMfDNZWUtowqnO1jH/uXMx0N1t5Mo9QM6sI8+NpkmKMvleQ58ugjUkAKfBJfdk/4MrAeYt7Z+asFKpA==" saltValue="KDjQbex/Gc/DW/oujwI/qw==" spinCount="100000" sheet="1" selectLockedCells="1"/>
  <mergeCells count="23">
    <mergeCell ref="B116:J118"/>
    <mergeCell ref="B139:J140"/>
    <mergeCell ref="B141:J142"/>
    <mergeCell ref="B143:J144"/>
    <mergeCell ref="B13:J13"/>
    <mergeCell ref="C101:D101"/>
    <mergeCell ref="G110:J110"/>
    <mergeCell ref="E73:F73"/>
    <mergeCell ref="G104:I105"/>
    <mergeCell ref="D108:F108"/>
    <mergeCell ref="E62:F62"/>
    <mergeCell ref="E61:F61"/>
    <mergeCell ref="H62:I62"/>
    <mergeCell ref="E57:F57"/>
    <mergeCell ref="E60:F60"/>
    <mergeCell ref="E59:F59"/>
    <mergeCell ref="H61:I61"/>
    <mergeCell ref="B4:C4"/>
    <mergeCell ref="B5:C5"/>
    <mergeCell ref="D4:H4"/>
    <mergeCell ref="D5:H5"/>
    <mergeCell ref="B12:J12"/>
    <mergeCell ref="D6:H6"/>
  </mergeCells>
  <phoneticPr fontId="9" type="noConversion"/>
  <conditionalFormatting sqref="B122:I122 B116">
    <cfRule type="expression" dxfId="32" priority="2">
      <formula>$C$101="TIMBER"</formula>
    </cfRule>
  </conditionalFormatting>
  <conditionalFormatting sqref="G62:H62">
    <cfRule type="containsText" dxfId="31" priority="22" operator="containsText" text="FAIL">
      <formula>NOT(ISERROR(SEARCH("FAIL",G62)))</formula>
    </cfRule>
    <cfRule type="containsText" dxfId="30" priority="23" operator="containsText" text="PASS">
      <formula>NOT(ISERROR(SEARCH("PASS",G62)))</formula>
    </cfRule>
  </conditionalFormatting>
  <conditionalFormatting sqref="H61">
    <cfRule type="cellIs" dxfId="29" priority="16" operator="greaterThan">
      <formula>1</formula>
    </cfRule>
    <cfRule type="cellIs" dxfId="28" priority="17" operator="lessThanOrEqual">
      <formula>1</formula>
    </cfRule>
  </conditionalFormatting>
  <conditionalFormatting sqref="E98:G98">
    <cfRule type="containsText" dxfId="27" priority="14" operator="containsText" text="FAIL">
      <formula>NOT(ISERROR(SEARCH("FAIL",E98)))</formula>
    </cfRule>
    <cfRule type="containsText" dxfId="26" priority="15" operator="containsText" text="PASS">
      <formula>NOT(ISERROR(SEARCH("PASS",E98)))</formula>
    </cfRule>
  </conditionalFormatting>
  <conditionalFormatting sqref="E134:G134">
    <cfRule type="containsText" dxfId="25" priority="13" operator="containsText" text="FAIL">
      <formula>NOT(ISERROR(SEARCH("FAIL",E134)))</formula>
    </cfRule>
    <cfRule type="containsText" dxfId="24" priority="18" operator="containsText" text="PASS">
      <formula>NOT(ISERROR(SEARCH("PASS",E134)))</formula>
    </cfRule>
  </conditionalFormatting>
  <conditionalFormatting sqref="E133:G133">
    <cfRule type="cellIs" dxfId="23" priority="7" operator="greaterThan">
      <formula>1</formula>
    </cfRule>
    <cfRule type="cellIs" dxfId="22" priority="12" operator="lessThanOrEqual">
      <formula>1</formula>
    </cfRule>
  </conditionalFormatting>
  <conditionalFormatting sqref="E97:G97">
    <cfRule type="cellIs" dxfId="21" priority="4" operator="greaterThan">
      <formula>1</formula>
    </cfRule>
    <cfRule type="cellIs" dxfId="20" priority="5" operator="lessThanOrEqual">
      <formula>1</formula>
    </cfRule>
  </conditionalFormatting>
  <conditionalFormatting sqref="E113">
    <cfRule type="expression" dxfId="19" priority="3">
      <formula>$C$101="TIMBER"</formula>
    </cfRule>
  </conditionalFormatting>
  <conditionalFormatting sqref="B110:F111 B113:F115 B119:H122 B124:F126 B128:J135 F127">
    <cfRule type="expression" dxfId="18" priority="1">
      <formula>$C$101="CONCRETE"</formula>
    </cfRule>
  </conditionalFormatting>
  <conditionalFormatting sqref="C127 E127">
    <cfRule type="expression" dxfId="17" priority="6">
      <formula>$C$101="TIMBER"</formula>
    </cfRule>
  </conditionalFormatting>
  <dataValidations count="2">
    <dataValidation type="list" allowBlank="1" showInputMessage="1" showErrorMessage="1" sqref="E59:F59" xr:uid="{9751002E-9775-4D4F-898D-0EDA2D4D4899}">
      <formula1>GIRAFFE</formula1>
    </dataValidation>
    <dataValidation type="list" allowBlank="1" showInputMessage="1" showErrorMessage="1" sqref="E60:F60" xr:uid="{FFCBFE08-6711-4D6D-9798-525036CACA61}">
      <formula1>INDIRECT(CONCATENATE($E$59,"_"))</formula1>
    </dataValidation>
  </dataValidations>
  <pageMargins left="0.7" right="0.7" top="1.1145833333333333" bottom="0.75" header="0.3" footer="0.3"/>
  <pageSetup scale="96" orientation="portrait" r:id="rId1"/>
  <headerFooter>
    <oddHeader>&amp;L&amp;G&amp;C&amp;F</oddHeader>
    <oddFooter>&amp;L&amp;D - &amp;T&amp;CPage &amp;P</oddFooter>
  </headerFooter>
  <colBreaks count="1" manualBreakCount="1">
    <brk id="10" max="1048575" man="1"/>
  </colBreaks>
  <drawing r:id="rId2"/>
  <legacyDrawingHF r:id="rId3"/>
  <extLst>
    <ext xmlns:x14="http://schemas.microsoft.com/office/spreadsheetml/2009/9/main" uri="{CCE6A557-97BC-4b89-ADB6-D9C93CAAB3DF}">
      <x14:dataValidations xmlns:xm="http://schemas.microsoft.com/office/excel/2006/main" count="5">
        <x14:dataValidation type="list" allowBlank="1" showInputMessage="1" showErrorMessage="1" xr:uid="{54C45C35-4DF7-470B-9669-9A1214698D13}">
          <x14:formula1>
            <xm:f>IF($E$62="GIRPLATEL",'Resistance values_HIDDEN'!$I$3:$I$8,'Resistance values_HIDDEN'!$I$3:$I$5)</xm:f>
          </x14:formula1>
          <xm:sqref>E76</xm:sqref>
        </x14:dataValidation>
        <x14:dataValidation type="list" allowBlank="1" showInputMessage="1" showErrorMessage="1" xr:uid="{1F371B6E-ABE6-48B8-8C98-2B0876275FD2}">
          <x14:formula1>
            <xm:f>'Resistance values_HIDDEN'!$J$4:$J$8</xm:f>
          </x14:formula1>
          <xm:sqref>E75</xm:sqref>
        </x14:dataValidation>
        <x14:dataValidation type="list" allowBlank="1" showInputMessage="1" showErrorMessage="1" xr:uid="{82AA9C7A-6B66-4FFB-B14C-15B77F45D251}">
          <x14:formula1>
            <xm:f>IF($E$62="GIRPLATEL",'Resistance values_HIDDEN'!$I$13:$I$18,'Resistance values_HIDDEN'!$I$3:$I$5)</xm:f>
          </x14:formula1>
          <xm:sqref>E111</xm:sqref>
        </x14:dataValidation>
        <x14:dataValidation type="list" allowBlank="1" showInputMessage="1" showErrorMessage="1" xr:uid="{498BC64B-CFAE-43DE-B60A-05E7759720DB}">
          <x14:formula1>
            <xm:f>'Resistance values_HIDDEN'!$E$16:$E$17</xm:f>
          </x14:formula1>
          <xm:sqref>C101:D101</xm:sqref>
        </x14:dataValidation>
        <x14:dataValidation type="list" allowBlank="1" showInputMessage="1" showErrorMessage="1" xr:uid="{8B373FBA-512A-425E-A076-568B3B0383CD}">
          <x14:formula1>
            <xm:f>IF($D$108="HBS PLATE",'Resistance values_HIDDEN'!$J$4:$J$8,'Resistance values_HIDDEN'!$J$13:$J$21)</xm:f>
          </x14:formula1>
          <xm:sqref>E110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0C4E1-7655-46AD-A42A-5755823B82B8}">
  <sheetPr codeName="Foglio2"/>
  <dimension ref="B2:N28"/>
  <sheetViews>
    <sheetView workbookViewId="0">
      <selection activeCell="H16" sqref="H16"/>
    </sheetView>
  </sheetViews>
  <sheetFormatPr baseColWidth="10" defaultColWidth="9.109375" defaultRowHeight="14.4" x14ac:dyDescent="0.3"/>
  <cols>
    <col min="1" max="1" width="11" customWidth="1"/>
    <col min="2" max="2" width="19.6640625" customWidth="1"/>
    <col min="4" max="4" width="12" customWidth="1"/>
    <col min="5" max="5" width="12.6640625" bestFit="1" customWidth="1"/>
    <col min="6" max="6" width="13.5546875" customWidth="1"/>
    <col min="7" max="7" width="11" customWidth="1"/>
    <col min="8" max="8" width="16" customWidth="1"/>
    <col min="9" max="9" width="17.33203125" customWidth="1"/>
    <col min="10" max="10" width="17.6640625" customWidth="1"/>
    <col min="11" max="11" width="16" customWidth="1"/>
    <col min="12" max="13" width="11" customWidth="1"/>
    <col min="14" max="14" width="16" customWidth="1"/>
  </cols>
  <sheetData>
    <row r="2" spans="2:14" x14ac:dyDescent="0.3">
      <c r="B2" t="s">
        <v>130</v>
      </c>
      <c r="D2" s="78" t="s">
        <v>130</v>
      </c>
      <c r="E2" s="79" t="s">
        <v>61</v>
      </c>
      <c r="F2" s="80" t="s">
        <v>131</v>
      </c>
      <c r="G2" s="81" t="s">
        <v>132</v>
      </c>
      <c r="I2" s="87" t="s">
        <v>133</v>
      </c>
      <c r="J2" s="88" t="s">
        <v>134</v>
      </c>
      <c r="K2" s="89" t="s">
        <v>132</v>
      </c>
      <c r="L2" s="89" t="s">
        <v>135</v>
      </c>
      <c r="M2" s="89" t="s">
        <v>136</v>
      </c>
    </row>
    <row r="3" spans="2:14" x14ac:dyDescent="0.3">
      <c r="B3" t="s">
        <v>137</v>
      </c>
      <c r="D3" s="10" t="s">
        <v>137</v>
      </c>
      <c r="E3" s="3">
        <v>2200</v>
      </c>
      <c r="F3" s="4" t="str">
        <f t="shared" ref="F3:F13" si="0">D3&amp;"_"&amp;E3</f>
        <v>GIR2200_2200</v>
      </c>
      <c r="G3" s="77">
        <v>5.04</v>
      </c>
      <c r="I3" s="86">
        <v>1</v>
      </c>
      <c r="J3" s="3" t="s">
        <v>61</v>
      </c>
      <c r="K3" s="3" t="s">
        <v>138</v>
      </c>
      <c r="L3" s="3" t="s">
        <v>139</v>
      </c>
      <c r="M3" s="77" t="s">
        <v>140</v>
      </c>
    </row>
    <row r="4" spans="2:14" x14ac:dyDescent="0.3">
      <c r="B4" t="s">
        <v>141</v>
      </c>
      <c r="D4" s="76" t="s">
        <v>141</v>
      </c>
      <c r="E4" s="3">
        <v>1750</v>
      </c>
      <c r="F4" s="4" t="str">
        <f t="shared" si="0"/>
        <v>GIR3000_1750</v>
      </c>
      <c r="G4" s="77">
        <v>20.86</v>
      </c>
      <c r="I4" s="86">
        <v>2</v>
      </c>
      <c r="J4" s="3">
        <v>100</v>
      </c>
      <c r="K4" s="3">
        <v>5.52</v>
      </c>
      <c r="L4" s="3">
        <v>8.7799999999999994</v>
      </c>
      <c r="M4" s="77">
        <v>40</v>
      </c>
    </row>
    <row r="5" spans="2:14" x14ac:dyDescent="0.3">
      <c r="B5" t="s">
        <v>142</v>
      </c>
      <c r="D5" s="76" t="s">
        <v>141</v>
      </c>
      <c r="E5" s="3">
        <v>2400</v>
      </c>
      <c r="F5" s="4" t="str">
        <f t="shared" si="0"/>
        <v>GIR3000_2400</v>
      </c>
      <c r="G5" s="77">
        <v>14.6</v>
      </c>
      <c r="I5" s="86">
        <v>3</v>
      </c>
      <c r="J5" s="3">
        <v>120</v>
      </c>
      <c r="K5" s="3">
        <v>6.67</v>
      </c>
      <c r="L5" s="3">
        <v>11.12</v>
      </c>
      <c r="M5" s="77">
        <v>40</v>
      </c>
    </row>
    <row r="6" spans="2:14" x14ac:dyDescent="0.3">
      <c r="B6" t="s">
        <v>76</v>
      </c>
      <c r="D6" s="76" t="s">
        <v>141</v>
      </c>
      <c r="E6" s="3">
        <v>3000</v>
      </c>
      <c r="F6" s="4" t="str">
        <f t="shared" si="0"/>
        <v>GIR3000_3000</v>
      </c>
      <c r="G6" s="77">
        <v>6.11</v>
      </c>
      <c r="I6" s="86">
        <v>4</v>
      </c>
      <c r="J6" s="3">
        <v>140</v>
      </c>
      <c r="K6" s="3">
        <v>7.36</v>
      </c>
      <c r="L6" s="3">
        <v>12.87</v>
      </c>
      <c r="M6" s="77">
        <v>40</v>
      </c>
    </row>
    <row r="7" spans="2:14" x14ac:dyDescent="0.3">
      <c r="D7" s="76" t="s">
        <v>142</v>
      </c>
      <c r="E7" s="3">
        <v>1750</v>
      </c>
      <c r="F7" s="4" t="str">
        <f t="shared" si="0"/>
        <v>GIR4000_1750</v>
      </c>
      <c r="G7" s="77">
        <v>29.48</v>
      </c>
      <c r="I7" s="86">
        <v>5</v>
      </c>
      <c r="J7" s="3">
        <v>160</v>
      </c>
      <c r="K7" s="3">
        <v>7.94</v>
      </c>
      <c r="L7" s="3">
        <v>15.21</v>
      </c>
      <c r="M7" s="77">
        <v>40</v>
      </c>
    </row>
    <row r="8" spans="2:14" x14ac:dyDescent="0.3">
      <c r="D8" s="76" t="s">
        <v>142</v>
      </c>
      <c r="E8" s="3">
        <v>2850</v>
      </c>
      <c r="F8" s="4" t="str">
        <f t="shared" si="0"/>
        <v>GIR4000_2850</v>
      </c>
      <c r="G8" s="77">
        <v>14.16</v>
      </c>
      <c r="I8" s="90">
        <v>6</v>
      </c>
      <c r="J8" s="83">
        <v>180</v>
      </c>
      <c r="K8" s="83">
        <v>8.2799999999999994</v>
      </c>
      <c r="L8" s="83">
        <v>17.55</v>
      </c>
      <c r="M8" s="85">
        <v>40</v>
      </c>
    </row>
    <row r="9" spans="2:14" x14ac:dyDescent="0.3">
      <c r="D9" s="76" t="s">
        <v>142</v>
      </c>
      <c r="E9" s="3">
        <v>4000</v>
      </c>
      <c r="F9" s="4" t="str">
        <f t="shared" si="0"/>
        <v>GIR4000_4000</v>
      </c>
      <c r="G9" s="77">
        <v>4.45</v>
      </c>
    </row>
    <row r="10" spans="2:14" x14ac:dyDescent="0.3">
      <c r="D10" s="76" t="s">
        <v>76</v>
      </c>
      <c r="E10" s="3">
        <v>3000</v>
      </c>
      <c r="F10" s="4" t="str">
        <f t="shared" si="0"/>
        <v>GIR6000_3000</v>
      </c>
      <c r="G10" s="77">
        <v>59.43</v>
      </c>
      <c r="I10" s="120" t="s">
        <v>143</v>
      </c>
      <c r="J10" s="120"/>
      <c r="K10" s="120"/>
      <c r="L10" s="120"/>
      <c r="M10" s="120"/>
      <c r="N10" s="120"/>
    </row>
    <row r="11" spans="2:14" x14ac:dyDescent="0.3">
      <c r="D11" s="76" t="s">
        <v>76</v>
      </c>
      <c r="E11" s="3">
        <v>4000</v>
      </c>
      <c r="F11" s="4" t="str">
        <f t="shared" si="0"/>
        <v>GIR6000_4000</v>
      </c>
      <c r="G11" s="77">
        <v>29.7</v>
      </c>
      <c r="I11" s="124" t="s">
        <v>133</v>
      </c>
      <c r="J11" s="124" t="s">
        <v>61</v>
      </c>
      <c r="K11" s="122" t="s">
        <v>144</v>
      </c>
      <c r="L11" s="123"/>
      <c r="M11" s="122" t="s">
        <v>145</v>
      </c>
      <c r="N11" s="123"/>
    </row>
    <row r="12" spans="2:14" x14ac:dyDescent="0.3">
      <c r="D12" s="76" t="s">
        <v>76</v>
      </c>
      <c r="E12" s="3">
        <v>5000</v>
      </c>
      <c r="F12" s="4" t="str">
        <f t="shared" si="0"/>
        <v>GIR6000_5000</v>
      </c>
      <c r="G12" s="77">
        <v>16.07</v>
      </c>
      <c r="I12" s="125"/>
      <c r="J12" s="125"/>
      <c r="K12" s="3" t="s">
        <v>146</v>
      </c>
      <c r="L12" s="3" t="s">
        <v>147</v>
      </c>
      <c r="M12" s="3" t="s">
        <v>146</v>
      </c>
      <c r="N12" s="3" t="s">
        <v>147</v>
      </c>
    </row>
    <row r="13" spans="2:14" x14ac:dyDescent="0.3">
      <c r="D13" s="82" t="s">
        <v>76</v>
      </c>
      <c r="E13" s="83">
        <v>6000</v>
      </c>
      <c r="F13" s="84" t="str">
        <f t="shared" si="0"/>
        <v>GIR6000_6000</v>
      </c>
      <c r="G13" s="85">
        <v>7.01</v>
      </c>
      <c r="I13" s="3">
        <v>1</v>
      </c>
      <c r="J13" s="3">
        <v>100</v>
      </c>
      <c r="K13" s="124">
        <v>25</v>
      </c>
      <c r="L13" s="124">
        <v>32.4</v>
      </c>
      <c r="M13" s="124">
        <v>9</v>
      </c>
      <c r="N13" s="124">
        <v>32.4</v>
      </c>
    </row>
    <row r="14" spans="2:14" x14ac:dyDescent="0.3">
      <c r="I14" s="3">
        <v>2</v>
      </c>
      <c r="J14" s="3">
        <v>120</v>
      </c>
      <c r="K14" s="126"/>
      <c r="L14" s="126"/>
      <c r="M14" s="126"/>
      <c r="N14" s="126"/>
    </row>
    <row r="15" spans="2:14" x14ac:dyDescent="0.3">
      <c r="I15" s="3">
        <v>3</v>
      </c>
      <c r="J15" s="3">
        <v>140</v>
      </c>
      <c r="K15" s="126"/>
      <c r="L15" s="126"/>
      <c r="M15" s="126"/>
      <c r="N15" s="126"/>
    </row>
    <row r="16" spans="2:14" x14ac:dyDescent="0.3">
      <c r="B16" s="2" t="s">
        <v>148</v>
      </c>
      <c r="E16" s="2" t="s">
        <v>116</v>
      </c>
      <c r="I16" s="3">
        <v>4</v>
      </c>
      <c r="J16" s="3">
        <v>160</v>
      </c>
      <c r="K16" s="126"/>
      <c r="L16" s="126"/>
      <c r="M16" s="126"/>
      <c r="N16" s="126"/>
    </row>
    <row r="17" spans="2:14" x14ac:dyDescent="0.3">
      <c r="B17" s="2" t="s">
        <v>149</v>
      </c>
      <c r="E17" s="2" t="s">
        <v>150</v>
      </c>
      <c r="I17" s="3">
        <v>5</v>
      </c>
      <c r="J17" s="3">
        <v>200</v>
      </c>
      <c r="K17" s="126"/>
      <c r="L17" s="126"/>
      <c r="M17" s="126"/>
      <c r="N17" s="126"/>
    </row>
    <row r="18" spans="2:14" x14ac:dyDescent="0.3">
      <c r="I18" s="3">
        <v>6</v>
      </c>
      <c r="J18" s="3">
        <v>240</v>
      </c>
      <c r="K18" s="126"/>
      <c r="L18" s="126"/>
      <c r="M18" s="126"/>
      <c r="N18" s="126"/>
    </row>
    <row r="19" spans="2:14" x14ac:dyDescent="0.3">
      <c r="J19" s="3">
        <v>280</v>
      </c>
      <c r="K19" s="126"/>
      <c r="L19" s="126"/>
      <c r="M19" s="126"/>
      <c r="N19" s="126"/>
    </row>
    <row r="20" spans="2:14" x14ac:dyDescent="0.3">
      <c r="J20" s="3">
        <v>320</v>
      </c>
      <c r="K20" s="126"/>
      <c r="L20" s="126"/>
      <c r="M20" s="126"/>
      <c r="N20" s="126"/>
    </row>
    <row r="21" spans="2:14" x14ac:dyDescent="0.3">
      <c r="J21" s="3">
        <v>400</v>
      </c>
      <c r="K21" s="125"/>
      <c r="L21" s="125"/>
      <c r="M21" s="125"/>
      <c r="N21" s="125"/>
    </row>
    <row r="22" spans="2:14" ht="15" thickBot="1" x14ac:dyDescent="0.35"/>
    <row r="23" spans="2:14" ht="15" thickBot="1" x14ac:dyDescent="0.35">
      <c r="C23" s="131" t="s">
        <v>151</v>
      </c>
      <c r="D23" s="132"/>
      <c r="E23" s="132"/>
      <c r="F23" s="132"/>
      <c r="G23" s="132"/>
      <c r="H23" s="132"/>
      <c r="I23" s="132"/>
      <c r="J23" s="133"/>
    </row>
    <row r="24" spans="2:14" x14ac:dyDescent="0.3">
      <c r="C24" s="134" t="s">
        <v>152</v>
      </c>
      <c r="D24" s="135"/>
      <c r="E24" s="138" t="s">
        <v>153</v>
      </c>
      <c r="F24" s="140" t="s">
        <v>154</v>
      </c>
      <c r="G24" s="141"/>
      <c r="H24" s="141"/>
      <c r="I24" s="141"/>
      <c r="J24" s="142"/>
    </row>
    <row r="25" spans="2:14" ht="15" thickBot="1" x14ac:dyDescent="0.35">
      <c r="C25" s="136"/>
      <c r="D25" s="137"/>
      <c r="E25" s="139"/>
      <c r="F25" s="5" t="s">
        <v>155</v>
      </c>
      <c r="G25" s="5" t="s">
        <v>156</v>
      </c>
      <c r="H25" s="5" t="s">
        <v>157</v>
      </c>
      <c r="I25" s="5" t="s">
        <v>158</v>
      </c>
      <c r="J25" s="6" t="s">
        <v>159</v>
      </c>
    </row>
    <row r="26" spans="2:14" x14ac:dyDescent="0.3">
      <c r="C26" s="143" t="s">
        <v>160</v>
      </c>
      <c r="D26" s="144"/>
      <c r="E26" s="7">
        <v>1</v>
      </c>
      <c r="F26" s="8">
        <v>0.6</v>
      </c>
      <c r="G26" s="8">
        <v>0.7</v>
      </c>
      <c r="H26" s="8">
        <v>0.8</v>
      </c>
      <c r="I26" s="8">
        <v>0.9</v>
      </c>
      <c r="J26" s="9">
        <v>1.1000000000000001</v>
      </c>
    </row>
    <row r="27" spans="2:14" x14ac:dyDescent="0.3">
      <c r="C27" s="127" t="s">
        <v>161</v>
      </c>
      <c r="D27" s="128"/>
      <c r="E27" s="10">
        <v>2</v>
      </c>
      <c r="F27" s="11">
        <v>0.6</v>
      </c>
      <c r="G27" s="11">
        <v>0.7</v>
      </c>
      <c r="H27" s="11">
        <v>0.8</v>
      </c>
      <c r="I27" s="11">
        <v>0.9</v>
      </c>
      <c r="J27" s="12">
        <v>1.1000000000000001</v>
      </c>
    </row>
    <row r="28" spans="2:14" ht="15" thickBot="1" x14ac:dyDescent="0.35">
      <c r="C28" s="129" t="s">
        <v>162</v>
      </c>
      <c r="D28" s="130"/>
      <c r="E28" s="13">
        <v>3</v>
      </c>
      <c r="F28" s="14">
        <v>0.5</v>
      </c>
      <c r="G28" s="14">
        <v>0.55000000000000004</v>
      </c>
      <c r="H28" s="14">
        <v>0.65</v>
      </c>
      <c r="I28" s="14">
        <v>0.7</v>
      </c>
      <c r="J28" s="15">
        <v>0.9</v>
      </c>
    </row>
  </sheetData>
  <mergeCells count="16">
    <mergeCell ref="M13:M21"/>
    <mergeCell ref="N13:N21"/>
    <mergeCell ref="C27:D27"/>
    <mergeCell ref="C28:D28"/>
    <mergeCell ref="C23:J23"/>
    <mergeCell ref="C24:D25"/>
    <mergeCell ref="E24:E25"/>
    <mergeCell ref="F24:J24"/>
    <mergeCell ref="C26:D26"/>
    <mergeCell ref="K13:K21"/>
    <mergeCell ref="L13:L21"/>
    <mergeCell ref="M11:N11"/>
    <mergeCell ref="K11:L11"/>
    <mergeCell ref="I10:N10"/>
    <mergeCell ref="J11:J12"/>
    <mergeCell ref="I11:I12"/>
  </mergeCells>
  <phoneticPr fontId="9" type="noConversion"/>
  <pageMargins left="0.7" right="0.7" top="0.75" bottom="0.75" header="0.3" footer="0.3"/>
  <drawing r:id="rId1"/>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122fca0-f688-4c81-8bbf-639107f5005b" xsi:nil="true"/>
    <lcf76f155ced4ddcb4097134ff3c332f xmlns="a0efba5e-3ef9-41d8-89fb-995a560e5f2c">
      <Terms xmlns="http://schemas.microsoft.com/office/infopath/2007/PartnerControls"/>
    </lcf76f155ced4ddcb4097134ff3c332f>
    <Market xmlns="a0efba5e-3ef9-41d8-89fb-995a560e5f2c" xsi:nil="true"/>
    <ProductLine xmlns="a0efba5e-3ef9-41d8-89fb-995a560e5f2c" xsi:nil="true"/>
    <PJL xmlns="a0efba5e-3ef9-41d8-89fb-995a560e5f2c">
      <UserInfo>
        <DisplayName/>
        <AccountId xsi:nil="true"/>
        <AccountType/>
      </UserInfo>
    </PJL>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042536FEBA42C744846832CBF9964ACD" ma:contentTypeVersion="19" ma:contentTypeDescription="Ein neues Dokument erstellen." ma:contentTypeScope="" ma:versionID="d35f36c7ae1fd3343fd723958e3a8703">
  <xsd:schema xmlns:xsd="http://www.w3.org/2001/XMLSchema" xmlns:xs="http://www.w3.org/2001/XMLSchema" xmlns:p="http://schemas.microsoft.com/office/2006/metadata/properties" xmlns:ns2="a0efba5e-3ef9-41d8-89fb-995a560e5f2c" xmlns:ns3="d122fca0-f688-4c81-8bbf-639107f5005b" targetNamespace="http://schemas.microsoft.com/office/2006/metadata/properties" ma:root="true" ma:fieldsID="f45f98d530f1674cd30105f43f07b837" ns2:_="" ns3:_="">
    <xsd:import namespace="a0efba5e-3ef9-41d8-89fb-995a560e5f2c"/>
    <xsd:import namespace="d122fca0-f688-4c81-8bbf-639107f500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ProductLine" minOccurs="0"/>
                <xsd:element ref="ns2:PJL" minOccurs="0"/>
                <xsd:element ref="ns2:MediaServiceDateTaken" minOccurs="0"/>
                <xsd:element ref="ns2:MediaLengthInSeconds" minOccurs="0"/>
                <xsd:element ref="ns2:MediaServiceLocation" minOccurs="0"/>
                <xsd:element ref="ns2:MediaServiceBillingMetadata" minOccurs="0"/>
                <xsd:element ref="ns2:Marke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efba5e-3ef9-41d8-89fb-995a560e5f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Bildmarkierungen" ma:readOnly="false" ma:fieldId="{5cf76f15-5ced-4ddc-b409-7134ff3c332f}" ma:taxonomyMulti="true" ma:sspId="9108ccb5-cea6-4716-bdbd-2f7028708f06"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ProductLine" ma:index="20" nillable="true" ma:displayName="Product Line" ma:format="Dropdown" ma:internalName="ProductLine">
      <xsd:simpleType>
        <xsd:restriction base="dms:Choice">
          <xsd:enumeration value="A0 - SCREWS"/>
          <xsd:enumeration value="A0 - PLATES"/>
          <xsd:enumeration value="A0 - CONCRETE ANCHORS"/>
          <xsd:enumeration value="B0 - AIRT. &amp; WATERPR."/>
          <xsd:enumeration value="C0 - SOUNDPROOFING"/>
          <xsd:enumeration value="D0 - FALL PROTECTION"/>
          <xsd:enumeration value="E0 - TOOLS &amp; MACH."/>
        </xsd:restriction>
      </xsd:simpleType>
    </xsd:element>
    <xsd:element name="PJL" ma:index="21" nillable="true" ma:displayName="PJL" ma:format="Dropdown" ma:list="UserInfo" ma:SharePointGroup="0" ma:internalName="PJL">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DateTaken" ma:index="22" nillable="true" ma:displayName="MediaServiceDateTaken" ma:hidden="true" ma:indexed="true" ma:internalName="MediaServiceDateTake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Location" ma:index="24" nillable="true" ma:displayName="Loca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element name="Market" ma:index="26" nillable="true" ma:displayName="Market" ma:description="Indicate the Country for which the technical data sheet or project is created" ma:format="Dropdown" ma:internalName="Market">
      <xsd:complexType>
        <xsd:complexContent>
          <xsd:extension base="dms:MultiChoice">
            <xsd:sequence>
              <xsd:element name="Value" maxOccurs="unbounded" minOccurs="0" nillable="true">
                <xsd:simpleType>
                  <xsd:restriction base="dms:Choice">
                    <xsd:enumeration value="USA"/>
                    <xsd:enumeration value="CAN"/>
                    <xsd:enumeration value="JPN"/>
                    <xsd:enumeration value="GBR"/>
                    <xsd:enumeration value="AUT"/>
                    <xsd:enumeration value="AUS"/>
                    <xsd:enumeration value="NZL"/>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122fca0-f688-4c81-8bbf-639107f5005b" elementFormDefault="qualified">
    <xsd:import namespace="http://schemas.microsoft.com/office/2006/documentManagement/types"/>
    <xsd:import namespace="http://schemas.microsoft.com/office/infopath/2007/PartnerControls"/>
    <xsd:element name="SharedWithUsers" ma:index="1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Freigegeben für - Details" ma:internalName="SharedWithDetails" ma:readOnly="true">
      <xsd:simpleType>
        <xsd:restriction base="dms:Note">
          <xsd:maxLength value="255"/>
        </xsd:restriction>
      </xsd:simpleType>
    </xsd:element>
    <xsd:element name="TaxCatchAll" ma:index="16" nillable="true" ma:displayName="Taxonomy Catch All Column" ma:hidden="true" ma:list="{f6017394-155f-49db-9ea7-94b11ab4d471}" ma:internalName="TaxCatchAll" ma:showField="CatchAllData" ma:web="d122fca0-f688-4c81-8bbf-639107f500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CDC"/>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97DB6D-A18B-41D8-A8CE-3FDE9CFF92C8}">
  <ds:schemaRefs>
    <ds:schemaRef ds:uri="http://schemas.microsoft.com/sharepoint/v3/contenttype/forms"/>
  </ds:schemaRefs>
</ds:datastoreItem>
</file>

<file path=customXml/itemProps2.xml><?xml version="1.0" encoding="utf-8"?>
<ds:datastoreItem xmlns:ds="http://schemas.openxmlformats.org/officeDocument/2006/customXml" ds:itemID="{B7AE8D69-332B-4F15-8083-6DF40A34A283}">
  <ds:schemaRefs>
    <ds:schemaRef ds:uri="http://schemas.microsoft.com/office/2006/metadata/properties"/>
    <ds:schemaRef ds:uri="http://schemas.microsoft.com/office/infopath/2007/PartnerControls"/>
    <ds:schemaRef ds:uri="4ac9669e-3ecc-4027-9c07-5729b88496eb"/>
    <ds:schemaRef ds:uri="f71a907e-b217-416b-8f3e-9f31b26bbae2"/>
    <ds:schemaRef ds:uri="d122fca0-f688-4c81-8bbf-639107f5005b"/>
    <ds:schemaRef ds:uri="a0efba5e-3ef9-41d8-89fb-995a560e5f2c"/>
  </ds:schemaRefs>
</ds:datastoreItem>
</file>

<file path=customXml/itemProps3.xml><?xml version="1.0" encoding="utf-8"?>
<ds:datastoreItem xmlns:ds="http://schemas.openxmlformats.org/officeDocument/2006/customXml" ds:itemID="{EFD6D214-E49F-45A5-9DEF-D6F31783F9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efba5e-3ef9-41d8-89fb-995a560e5f2c"/>
    <ds:schemaRef ds:uri="d122fca0-f688-4c81-8bbf-639107f500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7</vt:i4>
      </vt:variant>
    </vt:vector>
  </HeadingPairs>
  <TitlesOfParts>
    <vt:vector size="10" baseType="lpstr">
      <vt:lpstr>General conditions</vt:lpstr>
      <vt:lpstr>Design</vt:lpstr>
      <vt:lpstr>Resistance values_HIDDEN</vt:lpstr>
      <vt:lpstr>Design!Druckbereich</vt:lpstr>
      <vt:lpstr>'General conditions'!Druckbereich</vt:lpstr>
      <vt:lpstr>GIR2200_</vt:lpstr>
      <vt:lpstr>GIR3000_</vt:lpstr>
      <vt:lpstr>GIR4000_</vt:lpstr>
      <vt:lpstr>GIR6000_</vt:lpstr>
      <vt:lpstr>GIRAFFE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Nicholas Hewson</dc:creator>
  <cp:keywords/>
  <dc:description/>
  <cp:lastModifiedBy>Steffen Uphoff</cp:lastModifiedBy>
  <cp:revision/>
  <dcterms:created xsi:type="dcterms:W3CDTF">2023-11-09T00:00:10Z</dcterms:created>
  <dcterms:modified xsi:type="dcterms:W3CDTF">2025-10-15T07:57:08Z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0x010100042536FEBA42C744846832CBF9964ACD</vt:lpwstr>
  </property>
  <property fmtid="{D5CDD505-2E9C-101B-9397-08002B2CF9AE}" pid="3" name="MediaServiceImageTags">
    <vt:lpwstr/>
  </property>
</Properties>
</file>